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USUARIOS\CONTRATACION2\Desktop\160 GESTION JURIDICA 2020\2020\SIA-SECOP 2019\"/>
    </mc:Choice>
  </mc:AlternateContent>
  <xr:revisionPtr revIDLastSave="0" documentId="13_ncr:1_{55DFB7EB-4537-4C60-AB8A-3136558D4D2F}" xr6:coauthVersionLast="45" xr6:coauthVersionMax="45" xr10:uidLastSave="{00000000-0000-0000-0000-000000000000}"/>
  <bookViews>
    <workbookView xWindow="-120" yWindow="-120" windowWidth="24240" windowHeight="13140" xr2:uid="{00000000-000D-0000-FFFF-FFFF00000000}"/>
  </bookViews>
  <sheets>
    <sheet name="AÑO 2019" sheetId="2" r:id="rId1"/>
    <sheet name="AÑO 2020" sheetId="5" r:id="rId2"/>
    <sheet name="CUADROS RESUMEN 2019-2020"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4" i="2" l="1"/>
  <c r="E17" i="3" l="1"/>
  <c r="D17" i="3"/>
  <c r="C17" i="3"/>
  <c r="B17" i="3"/>
  <c r="F17" i="3"/>
  <c r="E8" i="3"/>
  <c r="D8" i="3"/>
  <c r="C8" i="3"/>
  <c r="B8" i="3"/>
  <c r="F8" i="3"/>
  <c r="H123" i="5"/>
  <c r="H122" i="5"/>
  <c r="H125" i="5" s="1"/>
  <c r="H124" i="5"/>
  <c r="I116" i="5"/>
  <c r="I100" i="5"/>
  <c r="G85" i="5"/>
  <c r="G125" i="5"/>
  <c r="F125" i="5"/>
  <c r="E125" i="5"/>
  <c r="D125" i="5"/>
  <c r="Z89" i="5"/>
  <c r="Z90" i="5"/>
  <c r="Z91" i="5"/>
  <c r="Z92" i="5"/>
  <c r="Z93" i="5"/>
  <c r="Z94" i="5"/>
  <c r="Z95" i="5"/>
  <c r="Z96" i="5"/>
  <c r="Z97" i="5"/>
  <c r="Z98" i="5"/>
  <c r="AD98" i="5"/>
  <c r="Z99" i="5"/>
  <c r="Z103" i="5"/>
  <c r="Z104" i="5"/>
  <c r="Z105" i="5"/>
  <c r="Z106" i="5"/>
  <c r="Y107" i="5"/>
  <c r="Z107" i="5" s="1"/>
  <c r="Y108" i="5"/>
  <c r="Z108" i="5"/>
  <c r="Z109" i="5"/>
  <c r="Z110" i="5"/>
  <c r="Y111" i="5"/>
  <c r="Z111" i="5"/>
  <c r="Z112" i="5"/>
  <c r="Z113" i="5"/>
  <c r="Z114" i="5"/>
  <c r="Z115" i="5"/>
  <c r="CQ84" i="5"/>
  <c r="CQ83" i="5"/>
  <c r="BE83" i="5"/>
  <c r="CQ82" i="5"/>
  <c r="BE82" i="5"/>
  <c r="P82" i="5"/>
  <c r="CQ81" i="5"/>
  <c r="BE81" i="5"/>
  <c r="CQ80" i="5"/>
  <c r="BE80" i="5"/>
  <c r="CQ79" i="5"/>
  <c r="BE79" i="5"/>
  <c r="CQ78" i="5"/>
  <c r="BE78" i="5"/>
  <c r="CQ77" i="5"/>
  <c r="BE77" i="5"/>
  <c r="CQ76" i="5"/>
  <c r="BE76" i="5"/>
  <c r="CQ75" i="5"/>
  <c r="BE75" i="5"/>
  <c r="CQ74" i="5"/>
  <c r="BE74" i="5"/>
  <c r="CQ73" i="5"/>
  <c r="BE73" i="5"/>
  <c r="CQ72" i="5"/>
  <c r="BE72" i="5"/>
  <c r="CQ71" i="5"/>
  <c r="BE71" i="5"/>
  <c r="CQ70" i="5"/>
  <c r="BE70" i="5"/>
  <c r="CQ69" i="5"/>
  <c r="CQ68" i="5"/>
  <c r="BE68" i="5"/>
  <c r="CQ67" i="5"/>
  <c r="BE67" i="5"/>
  <c r="CQ66" i="5"/>
  <c r="BE66" i="5"/>
  <c r="CQ65" i="5"/>
  <c r="BE65" i="5"/>
  <c r="CQ64" i="5"/>
  <c r="BE64" i="5"/>
  <c r="BO63" i="5"/>
  <c r="BI63" i="5"/>
  <c r="BE63" i="5"/>
  <c r="CQ62" i="5"/>
  <c r="CQ61" i="5"/>
  <c r="BE61" i="5"/>
  <c r="CQ60" i="5"/>
  <c r="BE60" i="5"/>
  <c r="CQ59" i="5"/>
  <c r="BE59" i="5"/>
  <c r="CQ58" i="5"/>
  <c r="BE58" i="5"/>
  <c r="CQ57" i="5"/>
  <c r="BE57" i="5"/>
  <c r="CQ56" i="5"/>
  <c r="AS56" i="5"/>
  <c r="BE56" i="5" s="1"/>
  <c r="CQ55" i="5"/>
  <c r="BE55" i="5"/>
  <c r="CQ54" i="5"/>
  <c r="BE54" i="5"/>
  <c r="CQ53" i="5"/>
  <c r="BE53" i="5"/>
  <c r="CQ52" i="5"/>
  <c r="BE52" i="5"/>
  <c r="CQ51" i="5"/>
  <c r="BE51" i="5"/>
  <c r="CQ50" i="5"/>
  <c r="BE50" i="5"/>
  <c r="CQ49" i="5"/>
  <c r="BE49" i="5"/>
  <c r="CQ48" i="5"/>
  <c r="BE48" i="5"/>
  <c r="CQ47" i="5"/>
  <c r="BE47" i="5"/>
  <c r="CQ46" i="5"/>
  <c r="BE46" i="5"/>
  <c r="CQ45" i="5"/>
  <c r="BE45" i="5"/>
  <c r="CQ44" i="5"/>
  <c r="BE44" i="5"/>
  <c r="CQ43" i="5"/>
  <c r="BE43" i="5"/>
  <c r="CQ42" i="5"/>
  <c r="BE42" i="5"/>
  <c r="CQ41" i="5"/>
  <c r="BE41" i="5"/>
  <c r="CQ40" i="5"/>
  <c r="BE40" i="5"/>
  <c r="BF40" i="5" s="1"/>
  <c r="CQ39" i="5"/>
  <c r="BE39" i="5"/>
  <c r="CQ38" i="5"/>
  <c r="BE38" i="5"/>
  <c r="CQ37" i="5"/>
  <c r="BE37" i="5"/>
  <c r="CQ36" i="5"/>
  <c r="BE36" i="5"/>
  <c r="CQ35" i="5"/>
  <c r="BE35" i="5"/>
  <c r="CQ34" i="5"/>
  <c r="BE34" i="5"/>
  <c r="CQ33" i="5"/>
  <c r="BE33" i="5"/>
  <c r="CQ32" i="5"/>
  <c r="BE32" i="5"/>
  <c r="CQ31" i="5"/>
  <c r="BE31" i="5"/>
  <c r="CQ30" i="5"/>
  <c r="BE30" i="5"/>
  <c r="CQ29" i="5"/>
  <c r="BE29" i="5"/>
  <c r="CQ28" i="5"/>
  <c r="BE28" i="5"/>
  <c r="CQ27" i="5"/>
  <c r="BE27" i="5"/>
  <c r="CQ26" i="5"/>
  <c r="BE26" i="5"/>
  <c r="CQ25" i="5"/>
  <c r="BE25" i="5"/>
  <c r="CQ24" i="5"/>
  <c r="BE24" i="5"/>
  <c r="CQ23" i="5"/>
  <c r="BE23" i="5"/>
  <c r="CQ22" i="5"/>
  <c r="BE22" i="5"/>
  <c r="CQ21" i="5"/>
  <c r="BE21" i="5"/>
  <c r="CQ20" i="5"/>
  <c r="BE20" i="5"/>
  <c r="CQ19" i="5"/>
  <c r="BE19" i="5"/>
  <c r="CQ18" i="5"/>
  <c r="BE18" i="5"/>
  <c r="CQ17" i="5"/>
  <c r="BE17" i="5"/>
  <c r="CQ16" i="5"/>
  <c r="BE16" i="5"/>
  <c r="CQ15" i="5"/>
  <c r="BE15" i="5"/>
  <c r="CQ13" i="5"/>
  <c r="AD13" i="5"/>
  <c r="BE13" i="5" s="1"/>
  <c r="CQ12" i="5"/>
  <c r="BE12" i="5"/>
  <c r="CQ11" i="5"/>
  <c r="BE11" i="5"/>
  <c r="CQ9" i="5"/>
  <c r="BE9" i="5"/>
  <c r="CQ8" i="5"/>
  <c r="BE8" i="5"/>
  <c r="CQ6" i="5"/>
  <c r="BE6" i="5"/>
  <c r="CQ5" i="5"/>
  <c r="BE5" i="5"/>
  <c r="CQ4" i="5"/>
  <c r="BE4" i="5"/>
  <c r="CQ3" i="5"/>
  <c r="BE3" i="5"/>
  <c r="CQ2" i="5"/>
  <c r="BE2" i="5"/>
  <c r="CQ63" i="5" l="1"/>
  <c r="E577" i="2" l="1"/>
  <c r="D577" i="2"/>
  <c r="C577" i="2"/>
  <c r="B577" i="2"/>
  <c r="N567" i="2" l="1"/>
  <c r="F567" i="2"/>
  <c r="N417" i="2"/>
  <c r="F417" i="2"/>
  <c r="F575" i="2" l="1"/>
  <c r="S311" i="2"/>
  <c r="S78" i="2" l="1"/>
  <c r="S76" i="2"/>
  <c r="S72" i="2"/>
  <c r="S68" i="2"/>
  <c r="S234" i="2"/>
  <c r="S233" i="2"/>
  <c r="S232" i="2"/>
  <c r="S230" i="2"/>
  <c r="S166" i="2"/>
  <c r="T340" i="2" l="1"/>
  <c r="T339" i="2"/>
  <c r="T338" i="2"/>
  <c r="T337" i="2"/>
  <c r="T336" i="2"/>
  <c r="T335" i="2"/>
  <c r="T334" i="2"/>
  <c r="T333" i="2"/>
  <c r="T332" i="2"/>
  <c r="T331" i="2"/>
  <c r="T330" i="2"/>
  <c r="T329" i="2"/>
  <c r="T328" i="2"/>
  <c r="T327" i="2"/>
  <c r="T326" i="2"/>
  <c r="T325" i="2"/>
  <c r="T324" i="2"/>
  <c r="T323" i="2"/>
  <c r="T322" i="2"/>
  <c r="T321" i="2"/>
  <c r="T320" i="2"/>
  <c r="T319" i="2"/>
  <c r="T318" i="2"/>
  <c r="T317" i="2"/>
  <c r="T316" i="2"/>
  <c r="T315" i="2"/>
  <c r="T314" i="2"/>
  <c r="T313" i="2"/>
  <c r="T312" i="2"/>
  <c r="T311" i="2"/>
  <c r="T310" i="2"/>
  <c r="T309" i="2"/>
  <c r="T308" i="2"/>
  <c r="T307" i="2"/>
  <c r="T306" i="2"/>
  <c r="T305" i="2"/>
  <c r="T304" i="2"/>
  <c r="T303" i="2"/>
  <c r="T302" i="2"/>
  <c r="T301" i="2"/>
  <c r="T300" i="2"/>
  <c r="T299" i="2"/>
  <c r="T298" i="2"/>
  <c r="T297" i="2"/>
  <c r="T296" i="2"/>
  <c r="T295" i="2"/>
  <c r="T294" i="2"/>
  <c r="T293" i="2"/>
  <c r="T292" i="2"/>
  <c r="T291" i="2"/>
  <c r="T290" i="2"/>
  <c r="T289" i="2"/>
  <c r="T288" i="2"/>
  <c r="T287" i="2"/>
  <c r="T286" i="2"/>
  <c r="T284" i="2"/>
  <c r="T283" i="2"/>
  <c r="T282" i="2"/>
  <c r="T281" i="2"/>
  <c r="T280" i="2"/>
  <c r="T279" i="2"/>
  <c r="T278" i="2"/>
  <c r="T277" i="2"/>
  <c r="T276" i="2"/>
  <c r="T275" i="2"/>
  <c r="T274" i="2"/>
  <c r="T273" i="2"/>
  <c r="T272" i="2"/>
  <c r="T271" i="2"/>
  <c r="T270" i="2"/>
  <c r="T269" i="2"/>
  <c r="T268" i="2"/>
  <c r="T267" i="2"/>
  <c r="T266" i="2"/>
  <c r="T265" i="2"/>
  <c r="T264" i="2"/>
  <c r="T263" i="2"/>
  <c r="T262" i="2"/>
  <c r="T261" i="2"/>
  <c r="T260" i="2"/>
  <c r="T259" i="2"/>
  <c r="T258" i="2"/>
  <c r="T257" i="2"/>
  <c r="T256" i="2"/>
  <c r="T255" i="2"/>
  <c r="T254" i="2"/>
  <c r="T253" i="2"/>
  <c r="T252" i="2"/>
  <c r="T251" i="2"/>
  <c r="T250" i="2"/>
  <c r="T249" i="2"/>
  <c r="T248" i="2"/>
  <c r="T247" i="2"/>
  <c r="T246" i="2"/>
  <c r="T245" i="2"/>
  <c r="T244" i="2"/>
  <c r="T243" i="2"/>
  <c r="T242" i="2"/>
  <c r="T241" i="2"/>
  <c r="T240" i="2"/>
  <c r="T239" i="2"/>
  <c r="T238" i="2"/>
  <c r="T237" i="2"/>
  <c r="T236" i="2"/>
  <c r="T235" i="2"/>
  <c r="T234" i="2"/>
  <c r="T233" i="2"/>
  <c r="T232" i="2"/>
  <c r="T230" i="2"/>
  <c r="T229" i="2"/>
  <c r="T228" i="2"/>
  <c r="T227" i="2"/>
  <c r="T226" i="2"/>
  <c r="T225" i="2"/>
  <c r="T224" i="2"/>
  <c r="T223" i="2"/>
  <c r="T222" i="2"/>
  <c r="T221" i="2"/>
  <c r="T219" i="2"/>
  <c r="T218" i="2"/>
  <c r="T217" i="2"/>
  <c r="T216" i="2"/>
  <c r="T215" i="2"/>
  <c r="T214" i="2"/>
  <c r="T213" i="2"/>
  <c r="T212" i="2"/>
  <c r="T211" i="2"/>
  <c r="T210" i="2"/>
  <c r="T209" i="2"/>
  <c r="T208" i="2"/>
  <c r="T207" i="2"/>
  <c r="T206" i="2"/>
  <c r="T205" i="2"/>
  <c r="T204" i="2"/>
  <c r="T203" i="2"/>
  <c r="T202" i="2"/>
  <c r="T201" i="2"/>
  <c r="T200" i="2"/>
  <c r="T199" i="2"/>
  <c r="T198" i="2"/>
  <c r="T197" i="2"/>
  <c r="T196" i="2"/>
  <c r="T195" i="2"/>
  <c r="T194" i="2"/>
  <c r="T193" i="2"/>
  <c r="T192" i="2"/>
  <c r="T191" i="2"/>
  <c r="T190" i="2"/>
  <c r="T189" i="2"/>
  <c r="T188" i="2"/>
  <c r="T187" i="2"/>
  <c r="T186" i="2"/>
  <c r="T185" i="2"/>
  <c r="T184" i="2"/>
  <c r="T183" i="2"/>
  <c r="P182" i="2"/>
  <c r="T182" i="2" s="1"/>
  <c r="T181" i="2"/>
  <c r="T180" i="2"/>
  <c r="T179" i="2"/>
  <c r="T178" i="2"/>
  <c r="T177" i="2"/>
  <c r="T176" i="2"/>
  <c r="T175" i="2"/>
  <c r="T174" i="2"/>
  <c r="T173" i="2"/>
  <c r="T172" i="2"/>
  <c r="T171" i="2"/>
  <c r="T169" i="2"/>
  <c r="T168" i="2"/>
  <c r="T166" i="2"/>
  <c r="M166" i="2"/>
  <c r="J166" i="2"/>
  <c r="T165" i="2"/>
  <c r="T164" i="2"/>
  <c r="T163" i="2"/>
  <c r="T162" i="2"/>
  <c r="T161" i="2"/>
  <c r="T160" i="2"/>
  <c r="T159" i="2"/>
  <c r="T158" i="2"/>
  <c r="T157" i="2"/>
  <c r="T156" i="2"/>
  <c r="T155" i="2"/>
  <c r="T153" i="2"/>
  <c r="T151" i="2"/>
  <c r="T150" i="2"/>
  <c r="T149" i="2"/>
  <c r="T148" i="2"/>
  <c r="T147" i="2"/>
  <c r="T146" i="2"/>
  <c r="T145" i="2"/>
  <c r="T144" i="2"/>
  <c r="T143" i="2"/>
  <c r="T142" i="2"/>
  <c r="T141" i="2"/>
  <c r="T140"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8" i="2"/>
  <c r="T97" i="2"/>
  <c r="T96" i="2"/>
  <c r="T95" i="2"/>
  <c r="T94" i="2"/>
  <c r="T93" i="2"/>
  <c r="T92" i="2"/>
  <c r="T91" i="2"/>
  <c r="T90" i="2"/>
  <c r="T89" i="2"/>
  <c r="T88" i="2"/>
  <c r="T87" i="2"/>
  <c r="T86" i="2"/>
  <c r="T85" i="2"/>
  <c r="T84" i="2"/>
  <c r="T83" i="2"/>
  <c r="T82" i="2"/>
  <c r="T81" i="2"/>
  <c r="T80" i="2"/>
  <c r="T79" i="2"/>
  <c r="T78" i="2"/>
  <c r="T76" i="2"/>
  <c r="T75" i="2"/>
  <c r="T74" i="2"/>
  <c r="T73" i="2"/>
  <c r="T72" i="2"/>
  <c r="T70" i="2"/>
  <c r="T68" i="2"/>
  <c r="T67"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T8" i="2"/>
  <c r="T7" i="2"/>
  <c r="T6" i="2"/>
  <c r="T5" i="2"/>
  <c r="T4" i="2"/>
  <c r="T3" i="2"/>
  <c r="T2" i="2"/>
  <c r="F576" i="2" l="1"/>
  <c r="T341" i="2"/>
  <c r="F574" i="2" s="1"/>
  <c r="F57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Contratacion2 CONT. Contratacion2</author>
  </authors>
  <commentList>
    <comment ref="AT11" authorId="0" shapeId="0" xr:uid="{BB278EA6-E007-4082-9A7D-CB4926E746E9}">
      <text>
        <r>
          <rPr>
            <b/>
            <sz val="9"/>
            <color indexed="81"/>
            <rFont val="Tahoma"/>
            <family val="2"/>
          </rPr>
          <t xml:space="preserve">2020-03-13 PRESENTARON LAS CUENTA EL 13
-03-20
</t>
        </r>
      </text>
    </comment>
    <comment ref="BI58" authorId="0" shapeId="0" xr:uid="{FE2ABF82-7B7C-4E0F-9DC5-C76D5740DF48}">
      <text>
        <r>
          <rPr>
            <b/>
            <sz val="9"/>
            <color indexed="81"/>
            <rFont val="Tahoma"/>
            <charset val="1"/>
          </rPr>
          <t>PAGO COMPROBANTE 20200460  POR $ 50.145.046</t>
        </r>
      </text>
    </comment>
    <comment ref="BI63" authorId="0" shapeId="0" xr:uid="{13DC5C5C-7547-4F00-8FAB-C9A1F0C56F53}">
      <text>
        <r>
          <rPr>
            <b/>
            <sz val="9"/>
            <color indexed="81"/>
            <rFont val="Tahoma"/>
            <charset val="1"/>
          </rPr>
          <t xml:space="preserve">fact 3-5-6-9
</t>
        </r>
        <r>
          <rPr>
            <sz val="9"/>
            <color indexed="81"/>
            <rFont val="Tahoma"/>
            <charset val="1"/>
          </rPr>
          <t xml:space="preserve">
</t>
        </r>
      </text>
    </comment>
    <comment ref="BL63" authorId="0" shapeId="0" xr:uid="{BE126B72-51D4-4439-B1FC-0C488C7247DA}">
      <text>
        <r>
          <rPr>
            <b/>
            <sz val="9"/>
            <color indexed="81"/>
            <rFont val="Tahoma"/>
            <family val="2"/>
          </rPr>
          <t xml:space="preserve">fct 10
</t>
        </r>
        <r>
          <rPr>
            <sz val="9"/>
            <color indexed="81"/>
            <rFont val="Tahoma"/>
            <family val="2"/>
          </rPr>
          <t xml:space="preserve">
</t>
        </r>
      </text>
    </comment>
    <comment ref="AT65" authorId="0" shapeId="0" xr:uid="{2C23F991-30BB-40F1-B223-817A25FF9669}">
      <text>
        <r>
          <rPr>
            <b/>
            <sz val="9"/>
            <color indexed="81"/>
            <rFont val="Tahoma"/>
            <family val="2"/>
          </rPr>
          <t xml:space="preserve">2020-03-16 PRESENTARON LAS CUENTA EL 16-03-20
</t>
        </r>
        <r>
          <rPr>
            <sz val="9"/>
            <color indexed="81"/>
            <rFont val="Tahoma"/>
            <family val="2"/>
          </rPr>
          <t xml:space="preserve">
</t>
        </r>
      </text>
    </comment>
    <comment ref="AV81" authorId="0" shapeId="0" xr:uid="{D1BB7D62-5118-428D-8285-2DA8B5DA3F2F}">
      <text>
        <r>
          <rPr>
            <b/>
            <sz val="9"/>
            <color indexed="81"/>
            <rFont val="Tahoma"/>
            <charset val="1"/>
          </rPr>
          <t xml:space="preserve">2020-04-23 
Fact fve 83 /14-04-20
entrada 20200185
</t>
        </r>
      </text>
    </comment>
  </commentList>
</comments>
</file>

<file path=xl/sharedStrings.xml><?xml version="1.0" encoding="utf-8"?>
<sst xmlns="http://schemas.openxmlformats.org/spreadsheetml/2006/main" count="3225" uniqueCount="1168">
  <si>
    <t>(D) Valor Disponibilidad</t>
  </si>
  <si>
    <t>(N) No Registro</t>
  </si>
  <si>
    <t>(C) Codigo Registro</t>
  </si>
  <si>
    <t>(F) Fecha Acta Inicio</t>
  </si>
  <si>
    <t xml:space="preserve">(F) Fecha Finalizacion </t>
  </si>
  <si>
    <t>(D) Valor Adicion</t>
  </si>
  <si>
    <t>CUENTAS DE COBRO ENERO</t>
  </si>
  <si>
    <t>CUENTAS DE COBRO febrero</t>
  </si>
  <si>
    <t>CUENTA DE COBRO MES MARZO</t>
  </si>
  <si>
    <t>CUENTA DE COBRO MES ABRIL</t>
  </si>
  <si>
    <t>CUENTA DE COBRO MES JUNIO</t>
  </si>
  <si>
    <t xml:space="preserve"> JULIO</t>
  </si>
  <si>
    <t xml:space="preserve"> AGOSTO</t>
  </si>
  <si>
    <t xml:space="preserve"> SEPTIEMBRE</t>
  </si>
  <si>
    <t>OCTUBRE</t>
  </si>
  <si>
    <t>NOVIEMBRE</t>
  </si>
  <si>
    <t>DICIEMBRE</t>
  </si>
  <si>
    <t>QUEDA DEL CONTRATO</t>
  </si>
  <si>
    <t>TOTAL PAGADO</t>
  </si>
  <si>
    <t>(D) Valor Acta Liquidacion</t>
  </si>
  <si>
    <t>SALDO A LIBERAL</t>
  </si>
  <si>
    <t>.220101019805</t>
  </si>
  <si>
    <t>.220101019807</t>
  </si>
  <si>
    <t>N° CONTRATO</t>
  </si>
  <si>
    <t>(F) Fecha Contrato</t>
  </si>
  <si>
    <t>(C) Identificacion Contratista</t>
  </si>
  <si>
    <t>(C) Nombre Contratista</t>
  </si>
  <si>
    <t>(C) Objeto Contrato</t>
  </si>
  <si>
    <t>(D) Valor Contrato</t>
  </si>
  <si>
    <t>CLASE</t>
  </si>
  <si>
    <t>(C) Plazo</t>
  </si>
  <si>
    <t>(N) Numero Disponibilidad</t>
  </si>
  <si>
    <t>(C) Codigo presupustal Registro</t>
  </si>
  <si>
    <t>(D) Valor Registro</t>
  </si>
  <si>
    <t>(D) Valor Adicion 2</t>
  </si>
  <si>
    <t>SALDO  LIBERADO</t>
  </si>
  <si>
    <t>VALOR TOTAL EJECUTADO</t>
  </si>
  <si>
    <t xml:space="preserve">GUSTAVO ADOLFO MATIS </t>
  </si>
  <si>
    <t>PRESTACION DE SERVICIOS PROFESIONALES DE
MEDICINA ESPECIALIZADA EN CIRUGIA GENERAL EN EL
HOSPITAL SAN JUAN BAUTISTA DE CHAPARRAL BAJO
SU PROPIA AUTONOMIA Y RESPONSABILIDAD</t>
  </si>
  <si>
    <t>OPS</t>
  </si>
  <si>
    <t>3 MESES</t>
  </si>
  <si>
    <t>2019-01-01-</t>
  </si>
  <si>
    <t>CARLOS ANDRES AGUIRRE GUAYARA</t>
  </si>
  <si>
    <t xml:space="preserve">PRESTACION DE SERVICIOS PROFESIONALES DE MEDICINA ESPECILIZADA EN MEDICINA INTERNA EN EL HOSPITAL SN JUAN BAUTISTA DE CHAPARRAL  </t>
  </si>
  <si>
    <t xml:space="preserve">INVERSIONES MARMEPA S.A.S.ZOMAC </t>
  </si>
  <si>
    <t>PRESTACION DE SERVICIOS PROFESIONALES MEDICO ANESTESIOLOGO</t>
  </si>
  <si>
    <t>VICTOR HUGO DE LA PUENTE JABIB</t>
  </si>
  <si>
    <t>PRESTACION DE SERVICIOS PROFESIONALES MEDICO PEDIATRA</t>
  </si>
  <si>
    <t>ANESMEDIC</t>
  </si>
  <si>
    <t>PRESTACION DE SERVICIOS PROFESIONALES GINECOLOGIA Y COORDINACIÓN MEDICA</t>
  </si>
  <si>
    <t>MIGUEL EDUARDO ARAGON</t>
  </si>
  <si>
    <t>PRESTACION DE SERVICIOS PROFESIONALES MEDICO GINECOLOGO</t>
  </si>
  <si>
    <t>PRESTACION DE SERVICIOS PROFESIONALES CIRUGIA PEDIATRICA</t>
  </si>
  <si>
    <t>JHOAN MANUEL CARVAJAL GARCIA</t>
  </si>
  <si>
    <t>PRESTACION DE SERVICIOS PROFESIONALES GASTROENTEROLOGO</t>
  </si>
  <si>
    <t>DIGITALWARE S.A.</t>
  </si>
  <si>
    <t>PRESTACION DE SERVICIO DE MANTENIMIENTO A DISTANCIA SISTEMA INFORMACION</t>
  </si>
  <si>
    <t>12 MESES</t>
  </si>
  <si>
    <t>900053771-2</t>
  </si>
  <si>
    <t>SALUD TOLIMA S.A.S</t>
  </si>
  <si>
    <t>PRESTACION DE SERVICIOS PROFESIONALES RADIOLOGIA IMÁGENES DIAGNOSTICAS</t>
  </si>
  <si>
    <t>PRESTACION DE SERVICIOS PROFESIONALES INSTRUMENTADORA</t>
  </si>
  <si>
    <t>2 MESES</t>
  </si>
  <si>
    <t>JUAN CARLOS MOSQUERA IBARGUEN</t>
  </si>
  <si>
    <t>PRESTACION DE SERVICIO PROFESIONALES MEDICO GENERAL</t>
  </si>
  <si>
    <t>NICOLAS CUELLAR FERNANDEZ</t>
  </si>
  <si>
    <t xml:space="preserve">ADRIANA SARITH LAMBRAÑO ARIAS </t>
  </si>
  <si>
    <t>NICOLAS EDUARDO CORTES CARDENAS</t>
  </si>
  <si>
    <t>AURELIO ANTONIO PALACIO MAESTRE</t>
  </si>
  <si>
    <t>JUAN DAVID LOZADA CASTRO</t>
  </si>
  <si>
    <t xml:space="preserve">CRISTIAN CAMILO SALAS </t>
  </si>
  <si>
    <t>SOCRATES ALBERTOS PELAEZ URUEÑA</t>
  </si>
  <si>
    <t>XANDER  LUVIAM DEVIA VIATELA</t>
  </si>
  <si>
    <t>JESSICA VIVINA SUAREZ MORENO</t>
  </si>
  <si>
    <t>SILFREDO ANTONIO ESQUIVEL SANCHEZ</t>
  </si>
  <si>
    <t>JORGE ISAIAS CARVAJAL ALDANA</t>
  </si>
  <si>
    <t>RICARDO ADOLFO TOLOZA GONZALEZ</t>
  </si>
  <si>
    <t xml:space="preserve">STEPHANY DEL PILAR MENDEZ </t>
  </si>
  <si>
    <t>JORGE LUIS CULMA RAMIREZ</t>
  </si>
  <si>
    <t>JUAN CARLOS PARRA ORTIZ</t>
  </si>
  <si>
    <t xml:space="preserve">PAULA ANDREA CASTRO SANABRIA </t>
  </si>
  <si>
    <t>LIZETH NATALIA HERNANDEZ MOLINA</t>
  </si>
  <si>
    <t>VALERIA DELGADO HOYOS</t>
  </si>
  <si>
    <t>ADRIANA MOLINA PEÑUELA</t>
  </si>
  <si>
    <t xml:space="preserve">CHRISTOPHER LIBARDO TORRES </t>
  </si>
  <si>
    <t>JORGE URIEL JUANIAS GARCIA</t>
  </si>
  <si>
    <t xml:space="preserve">LUIS AUGUSTO HURTADO </t>
  </si>
  <si>
    <t xml:space="preserve">PRESTACION DE SERVICIOS PROFESIONALES ASESORIA PLANEACION </t>
  </si>
  <si>
    <t>JAIRO ANTONIO BLANCO GIRALDO</t>
  </si>
  <si>
    <t xml:space="preserve">PRESTACION DE SERVICIOS PROFESIONALES CONTADOR </t>
  </si>
  <si>
    <t>JORGE ALBERTO VAQUIRO CAPERA</t>
  </si>
  <si>
    <t>PRESTACION DE SERVICIOS PROFESIONALES REVISOR FISCAL</t>
  </si>
  <si>
    <t>JOHANNA MILENA GARZON BLANCO</t>
  </si>
  <si>
    <t>PRESTACION DE SERVICIOS JURIDICOS PARA EL APOYO DE LOS PROCESOS  DE GERENCIA, CONTRATACION Y CARTERA DEL HOSPITAL SAN JUAN BAUTISTA E.S.E</t>
  </si>
  <si>
    <t>COOPERATIVA TRANSPORTADORES COINTRASUR</t>
  </si>
  <si>
    <t xml:space="preserve">SUMINISTRO DE COMBUSTIBLE </t>
  </si>
  <si>
    <t>SUMINISTRO</t>
  </si>
  <si>
    <t xml:space="preserve">SERVICIOS DE SEGURIDAD STAR DE COLOMBIA </t>
  </si>
  <si>
    <t>PRESTACION DE SERVICIOS DE VIGILANCIA GUARDA NO ARMADO LAS 24 HORAS DEL DIA CON RADIO COMUNICACIONES EN EL SERVICIO DE URGENCIAS, 16 HORAS EN LA PUERTA PRINCIPAL Y 12 HORAS DE RONDERO AL INTERIOR DEL HOSPITAL Y CUSTODIA DEL PORTON DEL GARAJE DEL HOSPITAL SAN JUAN BAUTISTA E.S.E. DE CHAPARRAL TOLIMA</t>
  </si>
  <si>
    <t>900934267-2</t>
  </si>
  <si>
    <t>JASSOFOUR S.A.S  Y/O SANDRA LILIANA FAJARDO OCHOA</t>
  </si>
  <si>
    <t xml:space="preserve">PRESTACION DE SERVICIO DE ASEO, LIMPIEZA Y DESINFECCION , MANEJO DE COCINA, MODISTERIA, JARDINERIA, PLANCHADO Y CAFETERIA EN LAS INSTALACIONES DEL HOSPITAL  SAN JUAN BAUTISTA ESE DE CHAPARRAL TOLIMA, ASI COMO EL SUMINISTRO DE BIENES Y EQUIPOS NECESARIOS PARA LA PRESTACION DEL SERVICIO. </t>
  </si>
  <si>
    <t>JOSE GABRIEL  SANCHEZ CONSUEGRA</t>
  </si>
  <si>
    <t>PRESTACION DE SERVICIOS PROFESIONALES DE MEDICINA  ESPECIALIZADA EN OBSTETRICA EN EL HOSPITAL SAN JUAN BAUTISTA</t>
  </si>
  <si>
    <t>HENRY ALEXANDER RODRIGUEZ ARDILA</t>
  </si>
  <si>
    <t>PRESTACION DE SERVICIOS PROFESIONALES  DE MEDICINA ESPECIALIZADA EN PEDIATRIA EN EL HOSPITAL SAN JUAN BAUTISTA</t>
  </si>
  <si>
    <t>800065396-2</t>
  </si>
  <si>
    <t>INSTITUTO DE DIAGNOSTICO MEDICO S.A.</t>
  </si>
  <si>
    <t>PRESTACION DE SERVICIO DE ESTUDIO DE PATOLOGIA  DEL HOSPITAL SAN JUAN BAUTISTA E.S.E DE CHAPARRAL</t>
  </si>
  <si>
    <t>12  MESES</t>
  </si>
  <si>
    <t>900181665-8</t>
  </si>
  <si>
    <t>LABORATORIO DE CITOLOGIA Y PATOLOGIA EU DRA JOHANNA GARAVITO MAZUTIER</t>
  </si>
  <si>
    <t xml:space="preserve">CONTRATAR EL SERVICIO DE LECTURA DE CITOLOGIA CERVICOUTERINAS EN EL HOSPITAL SAN JUAN BAUTISTA E.S.E DE CHAPARRAL, PARA LA VIGENCIA 2019 Y/O HASTA AGOTAR RECURSOS ASIGNADOS </t>
  </si>
  <si>
    <t>ROCIO DEL PILAR FIERRO PEREZ</t>
  </si>
  <si>
    <t>CONTRATAR E L PROCESO DE GENERACIÓN, VALIDACIÓN Y PRESENTACIÓN DE REGISTROS INDIVIDUALES DE PRESTACIÓN DE SERVICIOS (RIPS) Y ARCHIVOS PLANOS (FURIPS) DE CUENTAS
MÉDICAS, CON CARGO AL FONDO DE SOLIDARIDAD Y GARANTÍA. POR SERVICIOS DE SALUD PRESTADOS A VÍCTIMAS DE EVENTOS
CATASTRÓFICOS Y ACCIDENTES DE TRÁNSITO, REALIZAR DIAGNOSTICO DE PARAMETRIZACION DE PROCEDIMIENTOS EN EL SISTEMA DE INFORMACION HOSVITEAL-RI PS, DETERMI NAR LAS PRI NCI PALES CAUSAS DE DEVOLUCION Y SUBSANARLAS Y APOYAR LA GESTION COMERCIAL DEL HOSPITAL SAN JUAN BAUTISTA E.S.E. DE CHAPARRAL</t>
  </si>
  <si>
    <t>DIEGO ARMANDO HERNANDEZ GUARNIZO</t>
  </si>
  <si>
    <t>PRESTACION DE SERVICIOS PROFESIONALES DE  ODONTOLOGIA EN EL HOSPITAL SAN JUAN BAUTISTA</t>
  </si>
  <si>
    <t>JAVIER ANDRES RAYO PALOMA</t>
  </si>
  <si>
    <t>LEIDY XIMENA RODRIGUEZ</t>
  </si>
  <si>
    <t>PRESTACION DE SERVIVCIOS COMO AUXILIAR EN HIGIENE Y SALUD ORAL EN EL HOSPITAL SAN JUAN BAUTISTA  E.S.E DE CHAPARRAL</t>
  </si>
  <si>
    <t xml:space="preserve">XIMENA ALEXANDRA GRACIA ZARANDA </t>
  </si>
  <si>
    <t>901240082-1</t>
  </si>
  <si>
    <t>INGENIERIA Y SOLUCIONES IDE SAS. / DAVID FERNANDO GONZALEZ MORALES</t>
  </si>
  <si>
    <t>PRESTACION DE SERVICIOS PROFESIONALES  EN LA COORDINACION DEL AREA DE MANTENIMIENTO PARA LA DOTACION E INFRAESTRUCTURA HOSITALARIA INCLUYE EL  MANTENIMIENTO PARA EQUIPOS BIOMEDICOS DEL HOSPITAL SAN JUAN BAUTISTA</t>
  </si>
  <si>
    <t xml:space="preserve">9 MESES </t>
  </si>
  <si>
    <t>PROYECTOS AMBIENTALES S.A.S. E.S.P.</t>
  </si>
  <si>
    <t xml:space="preserve">PRESTACION DE SERVICIO DE APOYO A LA GESTION PARA LOS PROCESOS Y SUB PROCESOS DE RECOLECCION </t>
  </si>
  <si>
    <t>900296630-5</t>
  </si>
  <si>
    <t>MEDICAL INGENIEERING COLOMBIA MEC S.A.S</t>
  </si>
  <si>
    <t>PRESTAR SERVICIOS PROFESIONALES  PARA LOS PROCESOS DE OFTAMOLOGIA EN FORMA CONTINUA, OPORTUNA, EFICIENTE, EFECTIVA, BAJO SU PROPIA RESPONSABILIDAD Y AUTONOMIA EN LA ESE HOSPITAL SAN JUAN BAUTISTA DE CHAPARRAL TOLIMA</t>
  </si>
  <si>
    <t>SEGUROS DEL ESTADO S.A.</t>
  </si>
  <si>
    <t>CONTRATAR EL PROGRAMA DE SEGUROS QUE AMPARE LOS BIENES MUEBLES E INMUEBLES Y DEMAS INTERESES PATRIMONIALES DE PROPIEDAD DEL HOSPITAL SAN JUAN BAUTISTA EMPRESA SOCIAL DEL ESTADO Y AQUELLOS POR LOS CUALES SEA O LLEGARE A SER RESPONSABLE ASI: POLIZA AUTOMOVILES, POLIZA PREVIHOSPITAL</t>
  </si>
  <si>
    <t>JHON ROBINSON CULMA MEJIA</t>
  </si>
  <si>
    <t>SUMINISTRO DE INSUMOS Y MATERIALES  DE LABORATORIO CLINICO PARA LA ESE HOSPITALSAN JUAN BAUTISTA DE CHAPARRAL- TOLIMA</t>
  </si>
  <si>
    <t>1 MES</t>
  </si>
  <si>
    <t>810005636-5</t>
  </si>
  <si>
    <t>HEMOCENTRO EL CAFÉ S.A.S</t>
  </si>
  <si>
    <t>SUMINISTRO DE SANGRE Y HEMODERIVADOS PARA EL HOSPITALSAN JUAN BAUTISTA DE CHAPARRAL- TOLIMA</t>
  </si>
  <si>
    <t>11 MESES</t>
  </si>
  <si>
    <t>ADRIAN DANIEL LAMBRAÑO HERNAN DEZ</t>
  </si>
  <si>
    <t>PRESTACION DE SERVICIOS PROFESIONALES DE
MEDICINA ESPECIALIZADA EN ORTOPEDIA Y
TRAUMATOLOGIA EN EL HOSPITAL SAN JUAN
BAUTISTA DE CHAPARRAL.</t>
  </si>
  <si>
    <t>DIEGO FERNANDO BAUTISTA LOPEZ</t>
  </si>
  <si>
    <t>PRESTACION DE SERVICIOS PROFESIONALES DE MEDICINA GENERAL EN EL HOSPITAL SAN JUAN BAUTISTA</t>
  </si>
  <si>
    <t>NATALIA CABEZAS ROJAS</t>
  </si>
  <si>
    <t>LISNEY YADIRA RIVERA GALLEGO</t>
  </si>
  <si>
    <t xml:space="preserve">SUMINISTRO DE MATERIALES PARA OFICINA, PAPELERIA E INSUMOS RELACIONADOS CON EL RUBRO PRINCIPAL PARA EL HOSPTAL SAN JUAN BAUTISTA </t>
  </si>
  <si>
    <t>4 MESES</t>
  </si>
  <si>
    <t>SUMINISTRO DE REPUESTO PARA LOS EQUIPOS BIOMEDICOS, INDUSTRIALES Y DE COMPUTO DE PROPIEDAD DEL HOSPITAL SAN JUAN BAUTISTA</t>
  </si>
  <si>
    <t>6 MESES</t>
  </si>
  <si>
    <t>ROBERTO CARLOS PEREZ MORALES</t>
  </si>
  <si>
    <t>PRESTACION DE SERVICIOS  DE LOS MANTENIMIENTO PREVENTIVO DE REFRIGERACION(AIRES ACONDICIONADOS CUARTOS FRIOS NEVERAS), DEL HOSPITAL SAN JUAN BAUTISTA E.S.E DE CHAPARRAL-TOL.</t>
  </si>
  <si>
    <t>TRAUMASUR TIENDA DE LA SALUD S.A.S</t>
  </si>
  <si>
    <t>SUMINISTRO DE MATERIALES ORTOPEDICOS</t>
  </si>
  <si>
    <t>LINDE COLOMBIA S.A.</t>
  </si>
  <si>
    <t>SUMINISTRO DE OXIGENO MEDICINAL GASEOSO Y LIQUIDO Y OTROS, PARA EL HOSPITAL SAN JUAN BAUTISTA E.S.E. DE CHAPARRAL TOLIMA.</t>
  </si>
  <si>
    <t>JENNI JOHANNA PAJOY OSORIO</t>
  </si>
  <si>
    <t>42 DIAS</t>
  </si>
  <si>
    <t>HERMINZO SERRANO MENDOZA</t>
  </si>
  <si>
    <t>SUMINISTRO DE ALIMENTOS (VIVERES Y ELEMENTOS PERECEDEROS ) PARA LA ATENCION DE LOS PACIENTES DEL HOSPITAL SAN JUAN BAUTISTA E.S.E DE CHAPARRAL TOLIMA</t>
  </si>
  <si>
    <t>5 MESES</t>
  </si>
  <si>
    <t>DISCOLMEDICA SAS</t>
  </si>
  <si>
    <t>SUMINISTRO DE MEDICAMENTOS  PARA EL HOSPITAL SAN JUAN BAUTISTA E.S.E DE CHAPARRAL TOLIMA</t>
  </si>
  <si>
    <t>MEDICAL GROUP SAS/ LUIS FELIPE SALAS ANDRADE</t>
  </si>
  <si>
    <t>JUAN CAMILO CARDONA OLMOS</t>
  </si>
  <si>
    <t>SUMINISTRO DE MATERIALES QUIRURGICOS PARA LA ESE HOSPITAL SAN JUAN BAUTISTA DE CHAPARRAL TOLIMA</t>
  </si>
  <si>
    <t>JAIME CAMPOS TRUJILLO</t>
  </si>
  <si>
    <t>SUMINISTRO DE REPUESTO E INSUMOS PARA LOS VEHICULO OFICIALES DE PROPIEDAD DEL HOSPITAL  SAN JUAN BAUTISTA</t>
  </si>
  <si>
    <t>PRESTACION DE SERVICIOS PROFESIONALES DE MEDICINA ESPECIALIZADA EN ORTOPEDIA Y  TRAUMATOLOGIA EN EL HOSPITAL SAN JUAN BAUTISTA DE CHAPARRAL.</t>
  </si>
  <si>
    <t>40 DIAS</t>
  </si>
  <si>
    <t>CONTRATAR SEGUROS DE RESPONSABILIDAD CIVIL PROFESIONAL MEDICA PARA CLINICAS Y HOSPITALES Y EL PROGRAMA DE RESPONSABILIDAD CIVIL DE SERVIDORES PUBLICOS PARAL EL HOSPITAL SAN JUAN BAUTISTA E.S.E DE CHAPARRAL TOLIMA.</t>
  </si>
  <si>
    <t>10 MESE</t>
  </si>
  <si>
    <t>ASTRID CAROLINA PAEZ HERNANDEZ</t>
  </si>
  <si>
    <t>PRESTAR SERVICIOS PROFESIONALES  DE BACTERIOLOGA EN EL HOSPITAL SAN JUAN BAUTISTA DE CHAPARRAL TOLIMA</t>
  </si>
  <si>
    <t>34 DIAS</t>
  </si>
  <si>
    <t>CONTRACTAR LA PRESTACION DE SERVICIOS PROFESIONALES RADIOLOGIA IMÁGENES DIAGNOSTICAS PARA EL DESARROLLO DE LOS PROCESOS DE CONSULTA  EXTERNA, CIRUGIA, HOSPITALIZACION Y URGENCIA EN FORMA CONTINUA, RESPONSABILIDAD Y AUTONOMIA AL HOSPITAL SAN JUAN BAUTISTA  E.S.E NIVEL II DE CHAPARRAL</t>
  </si>
  <si>
    <t>PRESTACION DE SERVICIO JURIDICOS PARA EL APOYO DE LOS PROCESOS DE GERENCIA, CONTRATACION, CARTERA, TALENTO HUMANO Y DEFENSA DEL HOSPITAL SAN JUAN BAUTISTA E.S.E DE CHAPARRAL TOLIMA</t>
  </si>
  <si>
    <t>PRESTACIO DE SERVICIOS PROFESONALES DE MEDICINA ESPECIALIZADA EN CIRUGIA GENERAL EN EL HOSPITAL SAN JUAN BAUTISTA DE CHAPARRAL BAJO SU PROPIA AUTONOMIA Y RESPONSABILIDAD</t>
  </si>
  <si>
    <t>3  MESES</t>
  </si>
  <si>
    <t xml:space="preserve">PRESTACION DE SERVICIOS PROFESIONALES DE MEDICINA ESPECILIZADA EN MEDICINA INTERNA EN EL HOSPITAL SN JUAN BAUTISTA DE CHAPARRAL </t>
  </si>
  <si>
    <t>PRESTACION DE SERVICIOS PROFESIONALES  DE MEDICINAESPECIALIZADA EN PEDIATRIA EN EL HOSPITAL SAN JUAN BAUTISTA</t>
  </si>
  <si>
    <t>PRESTACION DE SERVICIOS PROFESIONALES DE MEDICINA ESPECIALIZADA EN  ANESTESIOLOGIA EN HOSPITAL SAN JUAN BAUTISTA DE CHAPARRAL</t>
  </si>
  <si>
    <t>MONICA JOSE MORFE GUTIERREZ</t>
  </si>
  <si>
    <t>ANDREA JESSENIA RODRIGUEZ</t>
  </si>
  <si>
    <t>MARIA CAMILA ROJAS URBANO</t>
  </si>
  <si>
    <t>PRESTACION DE SERVICIOS COMO APOYO JURIDICO INTERNO- JUDICIANTE EN LAS ARES DE CONTRATACION, DISCIPLINARIO Y COBRO COACTIVO DEL HOSPITAL SAN JUAN BAUTISTA E.S.E DE CHAPARRAL TOLIMA</t>
  </si>
  <si>
    <t>SUMINISTRO DE MATERIALES DE ASEO PARA LAVANDERIA, VAJILLA Y MNAJE PARA EL HOSPITAL SAN JUAN BAUTISTA E.S.E DE CHAPARRAL</t>
  </si>
  <si>
    <t>ANESMEDIC- SINDICATO DE GREMIO</t>
  </si>
  <si>
    <t>PRESTAR SERVICIOS  DE APOYO  A LA GESTION EN LAS ACTIVIDADES EN EL SERVICIO DE GINECOLOGIA Y RALIZAR  LA COORDINACION MEDICO CIENTIFICA  EN FORMA CONTINUA, OPORTUNA, EFICIENTE, EFECTIVA, BAJO SU PROPIA  RESPONSABILIDAD Y AUTONOMIA EN EL HOSPITAL SAN JUAN BAUTISTA DE CHAPARRAL.</t>
  </si>
  <si>
    <t xml:space="preserve">                        </t>
  </si>
  <si>
    <t>PRESTACION DE SERVICIOS PROFESIONALES DE MEDICINA ESPECIALIZADA EN  PEDIATRA EN EL HOSPITAL SAN JUAN BAUISTA</t>
  </si>
  <si>
    <t>FABIAN CAMILO RODRIGUEZ VARGAS</t>
  </si>
  <si>
    <t xml:space="preserve">CONTRATAR EL SERVICIO DE REVISION CORRECCION Y PARAMETRIZACION DEL MODULO DE PYP DENTRO EL APLICATIVO DE SOFWARE HOSVITAL, EL PROCESO DE VALIDACIÓN Y PRESENTACIÓN DE REGISTROS INDIVIDUALES DE PRESTACIÓN DE SERVICIOS DE P Y P(RIPS), ELABORACION Y CARGUE DE MEGAPLANOS Y FACTURAS DE MEDIMAS EN EL APLICATIVO IQ Y OTRAS PARA EL HOSPITAL SAN JUAN BAUTISTA ESE DE CHAPARRAL TOLIMA. </t>
  </si>
  <si>
    <t>SUMINISTRO MATERIALES DE ODONTOLOGIA PARA LA ESE HOSPITAL SAN JUAN BAUTISTA DE CHAPARRAL TOLIMA</t>
  </si>
  <si>
    <t>.220101019803</t>
  </si>
  <si>
    <t xml:space="preserve">SUMINISTRO DE INSUMOS Y REACTIVOS DE LABORATORIO CLÍNICO Y SERVICIO TRANSFUSIONAL PARA LA ESE HOSPITAL SAN JUAN BAUTISTA DE CHAPARRAL TOLIMA. </t>
  </si>
  <si>
    <t>.220101019802</t>
  </si>
  <si>
    <t>EQUIMEDICA / DIEGO FERNANDO CARDONA OLMOS</t>
  </si>
  <si>
    <t xml:space="preserve">SUMINISTRO DE DIEZ BOMBAS DE INFUSION PARA LA ESE HOSPITAL SAN JUAN BAUTISTA DE CHAPARRAL TOLIMA </t>
  </si>
  <si>
    <t xml:space="preserve">1 MES </t>
  </si>
  <si>
    <t>MIGUEL EDUARDO ARAGÓN</t>
  </si>
  <si>
    <t>PRESTACION DE SERVICIOS PROFESIONALES EN GINECOLOGIA EN EL HOSPITAL SAN JUAN BAUTISTA DE CHAPARRAL.</t>
  </si>
  <si>
    <t>MEDICAL INGENIEERING COLOMBIA MEC S.A.S.</t>
  </si>
  <si>
    <t>PRESTAR SERVICIOS PROFESIONALES PARA LOS PROCESOS DE OFTALMOLOGIA EN FORMA CONTINUA, OPORTUNA, EFICIENTE, EFECTIVA, BAJO SU PROPIA RESPONSABILIDAD Y AUTONOMÍA EN LA ESE HOSPITAL SAN JUAN BAUTISTA DE CHAPARRAL TOLIMA.</t>
  </si>
  <si>
    <t>2019-05-01-</t>
  </si>
  <si>
    <t>SOCRATES ALBERTO PELAEZ URUEÑA</t>
  </si>
  <si>
    <t>JESSICA VIVIANA SUAREZ MORENO</t>
  </si>
  <si>
    <t>PRESTACION DE SERVICIOS PROFESIONALES COMO CONTADOR PUBLICO TITUADO PARA REALIZAR LA INFORMACION EXOGENA TRIBUTARIA EN MEDIOS ELECTRONICOS DEL AÑO GRAVABLE 2018 Y REPORTAR A LA DIAN , DE ACUERDO A LO ESTABLECIDO EN LOS ART. 631 Y 631-3, EL  E.T , ART, 2.8.4.3.1.2 DEL DECRETO 1068 DE 2018 DECRETO UNICIO REGLAMENTARIO DEL SECTOR DE HACIENDA Y CREDITO PUBLICO  Y EL ARTICULO 7 DEL DECRETO 2733 DE 2012 Y DE ACUERDO A LOS CAMBIOS ESTABLECIDOS POR LA RESOLUCION  0060 DE OCTUBRE 30 DEL 2017.</t>
  </si>
  <si>
    <t xml:space="preserve">DIEGO FERNANDO CARDONA OLMOS/EQUIMEDICA / </t>
  </si>
  <si>
    <t>SUMINISTRO DE SEIS CAMAS  HOSPITALARIAS PARA USO INSTITUCIONAL EN CUARTO HOSPITALARIO  PARA LA ESE HOSPITAL SAN JUAN BAUTISTA DE CHAPARRAL TOLIMA</t>
  </si>
  <si>
    <t>15 DIAS</t>
  </si>
  <si>
    <t>PRESTACION DE SERVICIOS PROFESIONALES DE MEDICINA ESPECIALIZADA EN ORTOPEDIA Y  TRAUMATOLOGIA EN EL HOSPITAL  SAN JUAN BAUTISTA DE CHAPARRAL.</t>
  </si>
  <si>
    <t>68 dias</t>
  </si>
  <si>
    <t>SUMINISTRO DE MATERIALES DE ORTOPEDIA PARA EL HOSPITAL SAN JUAN BAUTISTA E.S.E. DE CHAPARRAL TOLIM</t>
  </si>
  <si>
    <t>SERVICIO SEGURIDAD STAR DE COLOMBIA LTDA</t>
  </si>
  <si>
    <t>CR EQUIPO S.A/ CARLOS HERNAN RODRIGUEZ PRADA</t>
  </si>
  <si>
    <t xml:space="preserve">SUMINISTRO DE UN CONJUNTO DE ALOJAMIENTO DE TUBO DE RAYOS X DE ANODO GIRATORIO PARA FINES DE DIAGNOSTICO GENERAL DE PROCEDIMIENTOS DE RAYOS X PARA LA ESE HOSPITAL SAN JUAN BAUTISTA DE CHAPARRAL TOLIMA </t>
  </si>
  <si>
    <t>10 DIAS</t>
  </si>
  <si>
    <t>PRESTACION DE SERVICIOS ESPECIALIZADOS Y SUBESPECIALIZADOS EN GASTROENTEROLOGIA  CLINICO QUIRURGICA EN FORMA CONTINUA, OPORTUNA, EFICIENTE, EFECTIVA, BAJO SU PROPIA RESPONSABILIDAD Y AUTONOMIA  AL HOSPITAL SAN JUAN BAUTISTA</t>
  </si>
  <si>
    <t>7 MESES</t>
  </si>
  <si>
    <t>DIANA MILEIDY MANCHOLA SANCHEZ</t>
  </si>
  <si>
    <t>PRESTACIÓN DE SERVICIOS DE APOYO COMO AUXILIAR DE ENFERMERÍA EN EL DESARROLLO DE LAS ACTIVIDADES DE PROMOCIÓN Y PREVENCIÓN EN EL MARCO DE LA EJECUCIÓN DEL PLAN DE INTERVENCIONES COLECTIVAS EN SALUD PUBLICA DEL MUNICIPIO DE CHAPARRAL 2019</t>
  </si>
  <si>
    <t>EVER CAPERA QUIJANO</t>
  </si>
  <si>
    <t>ANA MILENA CASAS OLIVEROS</t>
  </si>
  <si>
    <t xml:space="preserve">PRESTACIÓN DE SERVICIOS PROFESIONALES COMO COORDINADORA DE LAS ACTIVIDADES DE PROMOCIÓN Y PREVENCIÓN EN EL MARCO DE LA EJECUCIÓN DEL PLAN DE INTERVENCIONES COLECTIVAS EN SALUD PÚBLICA DEL MUNICIPIO DE CHAPARRAL 2019.
</t>
  </si>
  <si>
    <t xml:space="preserve">BELLANID GONZALEZ </t>
  </si>
  <si>
    <t>YOLANDA SANCHEZ</t>
  </si>
  <si>
    <t xml:space="preserve">
PRESTACIÓN DE SERVICIOS PROFESIONALES COMO COORDINADORA DE LAS ACTIVIDADES DE PROMOCIÓN Y PREVENCIÓN EN EL MARCO DE LA EJECUCIÓN DEL PLAN DE INTERVENCIONES COLECTIVAS EN SALUD PÚBLICA DEL MUNICIPIO DE CHAPARRAL 2019.
</t>
  </si>
  <si>
    <t>CHRISTIAN ALBERTO MORENO GONZALEZ</t>
  </si>
  <si>
    <t>JUANA VALENTINA CUELLAR LEZAMA</t>
  </si>
  <si>
    <t>HEIDY VANESSA CARRILLO</t>
  </si>
  <si>
    <t>ANGI ALEXANDRA  TRIANA BOCANEGRA</t>
  </si>
  <si>
    <t>PRESTACIÓN DE SERVICIOS PROFESIONALES SPICOLOGA COMO COORDINADORA DE LAS ACTIVIDADES DE PROMOCIÓN Y PREVENCIÓN EN EL MARCO DE LA EJECUCIÓN DEL PLAN DE INTERVENCIONES COLECTIVAS EN SALUD PÚBLICA DEL MUNICIPIO DE CHAPARRAL 2019.</t>
  </si>
  <si>
    <t>ULDARICO BENITEZ CASTRO</t>
  </si>
  <si>
    <t>PRESTACIÓN DE SERVICIOS DE APOYO COMO AUXILIAR DE ENFERMERÍA PARA EL DESARROLLO DE ACTIVIDADES DE PROMOCIÓN Y PREVENCIÓN EN EL MARCO DE LA EJECUCIÓN DEL PLAN DE INTERVENCIONES COLECTIVAS EN SALUD PÚBLICA DEL MUNICIPIO DE CHAPARRAL 2019</t>
  </si>
  <si>
    <t>ELIANA PATRICIA GARCIA TABERA</t>
  </si>
  <si>
    <t>PRESTACIÓN DE SERVICIOS PROFESIONALES COMO COORDINADORA DE LAS ACTIVIDADES DE PROMOCIÓN Y PREVENCIÓN EN EL MARCO DE LA EJECUCIÓN DEL PLAN DE INTERVENCIONES COLECTIVAS EN SALUD PÚBLICA DEL MUNICIPIO DE CHAPARRAL 2019</t>
  </si>
  <si>
    <t>AMBEIMA STEREO</t>
  </si>
  <si>
    <t>PRESTACIÓN DE SERVICIOS  DE PROMOCIÓN Y PREVENCIÓN MEDIANTE  ESTRATEGIAS  DE INFORMACIÓN, EDUCACIÓN Y COMUNICACIÓN   RADIAL  EN EL MARCO  DE LAS ACTIVIDADES DEL PLAN  DE INTEVENCIONES COLECTIVAS EN SALUD PUBLICA DEL MUNICIPIO DE CHAPARRAL 2019</t>
  </si>
  <si>
    <t>HAROL URIEL MELLIZO PEREZ</t>
  </si>
  <si>
    <t xml:space="preserve">SUMINISTRO DE ALIMENTOS, HIDRATACION E INSUMOS ALIMENTICIOS DENTRO DEL PROCESO DE PROMOCION Y PREVENCION EN EL MARCO DEL PLAN DE INTERVENCIONES COLECTIVAS DEL MUNICIPIO DE CHAPARRAL 2019.
</t>
  </si>
  <si>
    <t>INVESPRO LTDA / GERMAN EDUARDP ESPINOSA</t>
  </si>
  <si>
    <t xml:space="preserve">SUMINISTRO DE TOLDILLOS IMPREGNADOS PARA LA PREVENCION , ROTECCION Y CONTROL  DEL VECTOR DEL DENGUE EN EL  MARCO DEL PLAN DE INTERVENCIONES COLECTIVAS DEL MUNICIPIO DE CHAPARRAL 2019.
</t>
  </si>
  <si>
    <t>LUIS FRANCISCO CUELLAR GUZMAN</t>
  </si>
  <si>
    <t xml:space="preserve">PRESTACION DE SERVICIOS DE PROMOCION Y PREVENCION MEDICANTE ESTRATEGIAS DE INFORMACION, EDUCACION Y COMUNICIACION DE PERIFONEO EN EL  MARCO DEL PLAN DE INTERVENCIONES COLECTIVAS DEL MUNICIPIO DE CHAPARRAL 2019.
</t>
  </si>
  <si>
    <t>LISNEY YADIRA RIVERA GALLEGO/ SPC</t>
  </si>
  <si>
    <t xml:space="preserve">SUMINISTRO DE PAPELERIA Y OTROS EN EL  MARCO DEL PLAN DE INTERVENCIONES COLECTIVAS DEL MUNICIPIO DE CHAPARRAL 2019.
</t>
  </si>
  <si>
    <t>SUMINISTRO DE MATERIALES DE ORTOPEDIA PARA EL HOSPITAL SAN JUAN BAUTISTA E.S.E. DE CHAPARRAL TOLIMA</t>
  </si>
  <si>
    <t>2019-08-10 o HASTA AGOTAR RECURSOS</t>
  </si>
  <si>
    <t>PRESTAR SERVICIOS  DE APOYO  A LA GESTION EN LAS ACTIVIDADES EN EL SERVICIO DE GINECOLOGIA Y EN FORMA CONTINUA, OPORTUNA, EFICIENTE, EFECTIVA, BAJO SU PROPIA  RESPONSABILIDAD Y AUTONOMIA EN EL HOSPITAL SAN JUAN BAUTISTA DE CHAPARRAL.</t>
  </si>
  <si>
    <t>21 DIAS</t>
  </si>
  <si>
    <t>SUMINISTRO DE REPUESTO PARA LOS EQUIOS BIOMEDICOS, INDUSTRIALES Y DE COMPUTO DE PROPIEDAD DEL HOSPITAL SAN JUAN BAUISTA</t>
  </si>
  <si>
    <t xml:space="preserve">SUMINISTRO DE MATERIALES PARA OFICINA, PAPELERIA E INSUMOS RELACIONADOS CON EL RUBRO PRINCIPAL PARA EL HOSPTAL SAN JUAN BAUTISTA 
</t>
  </si>
  <si>
    <t>20191528/20191534</t>
  </si>
  <si>
    <t>SUMINISTRO DE UN MONITOR  FETAL ANTE PARTO  PARA LA ESE HOSPITAL SAN JUAN BAUTISTA DE CHAPARRAL</t>
  </si>
  <si>
    <t xml:space="preserve">JOHN JAVER LOZANO ARCE </t>
  </si>
  <si>
    <t>SUMINISTRO E IMPLEMENTACION DE UN PAQUETE DE SOFTWARE PARA LA ADMINISTRACION DE LA GESTION DOCUMENTAL DEL HOSPITAL SAN JUAN BAUTISTA E.S.E DE CHAPARRAL</t>
  </si>
  <si>
    <t>JULIAN MAURICIO SOTTO INCHIMA</t>
  </si>
  <si>
    <t>PRESTACION DE SERVICIOS DE CARDIORUMBAS DENTRO DEL PROCESO DE PROMOCION  Y PREVENCION EN EL MARCO DEL PLAN DE INTERVENCIONES COLECTIVAS DEL MUNICIPIO DE CHAPARRAL 2019</t>
  </si>
  <si>
    <t>YAIRA ALEJANDRA ROBAYO MEDRANO</t>
  </si>
  <si>
    <t>PRESTACION DE SERVICIOS DE ARTISTICOS PARA EL DESARROLLO DE ESTRATEGIAS DE INFORMACION EDUCACION Y COMUNICACIÓN MEDIANTE PUESTAS EN ESCENA  DENTRO DEL PROCESO DE PROMOCION  Y PREVENCION EN EL MARCO DEL PLAN DE INTERVENCIONES COLECTIVAS DEL MUNICIPIO DE CHAPARRAL 2019</t>
  </si>
  <si>
    <t>JUAN  DAVID ROJAS  HERNANDEZ</t>
  </si>
  <si>
    <t>PRESTACION DE SERVICIOS EN LA DIVULGACION POR
MEDIOS VIRTUALES, EDICION DE VIDEOS Y
PRESENTACION DE EVENTOS PARA EL DESARROLLO
DE ESTRATEGIAS DE INFORMACION, EDUCACION Y
COMUNICACIÓN DENTRO DEL PROCESO DE
PROMOCION Y PREVENCION EN EL MARCO DEL PLAN
DE INTERVENCIONES COLECTIVAS DEL MUNICIPIO DE
CHAPARRAL 2019.</t>
  </si>
  <si>
    <t>JUNIOR ORLANDO QUINTERO CARTAGENA</t>
  </si>
  <si>
    <t>SUMINISTRO DE  ELEMENTOS TEXTILES , IMPLEMENTOS VARIOS Y OTRAS ESTRATEGIAS DE INFORMACIÓN, COMUNICACIÓN Y EDUCACIÓN EN EL MARCO DEL PLAN DE INTERVENCIONES COLECTIVAS DEL MUNICIPIO DE CHAPARRAL 2019.</t>
  </si>
  <si>
    <t>4 MESES 15 DIAS</t>
  </si>
  <si>
    <t>SUMINISTRO DE MATERIAL VISUAL DE ELEMENTOS, IMPLEMENTOS  Y OTRAS ESTRATEGIAS DE INFORMACIÓN COMUNICACIÓN Y EDUCACIÓN EN EL MARCO DEL MARCO DEL PLAN DE INTERVENCIONES COLECTIVAS DEL MUNICIPIO DE CHAPARRAL 2019.</t>
  </si>
  <si>
    <t>1 MESES</t>
  </si>
  <si>
    <t xml:space="preserve">PRESTACION DE SERVICIOS PROFESIONALES  DE MEDICINA ESPECIALIZADA EN ORTOPEDIA Y TRAUMATOLOGIA EN EL HOSPITAL SAN JUAN BAUTISTA </t>
  </si>
  <si>
    <t xml:space="preserve">5 MESES </t>
  </si>
  <si>
    <t>YUDHI KATHERINE LOPEZ BALLEN</t>
  </si>
  <si>
    <t>JOHN ROBINSON CULMA MEJIA</t>
  </si>
  <si>
    <t>45 DIAS</t>
  </si>
  <si>
    <t>4 MESES 14 DIAS</t>
  </si>
  <si>
    <t>PRESTAR SERVICIOS DE APOYO A LA GESTION EN LAS ACTIVIDADES EN EL SERVICIO DE CIRUGIA PEDIATRICA EN FORMA CONTINUA, OPORTUNA , EFICIENTE Y EFECTIVA BAJO SE PROPIA RESPONSABILIDAD Y AUTONOMIA EN L HOSPITAL SAN JUAN BAUTISTA</t>
  </si>
  <si>
    <t xml:space="preserve">PRESTACION DE SERVICIOS PROFESIONALES DE GINECOLOGIA EN EL HOSPITAL SAN JUAN BAUTISTA DE CHAPARRAL.
</t>
  </si>
  <si>
    <t>LUIS ALFONSO CORTES VARGAS</t>
  </si>
  <si>
    <t>PRESTACION DE SERVICIOS DE ENTRENADOR DE BOXEO PARA FORTALECER EL MEJORAMIENTO DE LA CONDUCTA DE LOS JOVENES PARTICIPANTES EN PROYECTO DE VIDA, CONTROL DE EMOCIONES, MOTIVACION, RESOLUCION DE CONFLICTOS, HABILIDADES PARA LA VIDA Y CIERRE DE CICLOS, EN LA DIMENSION CONVIVENCIA SOCIAL Y SALUD MENTAL DENTRO DEL PROCESO DE PROMOCION Y PREVENCION EN EL MARCO DEL PLAN DE INTERVENCIONES COLECTIVAS DEL MUNICIPIO DE CHAPARRAL 2019</t>
  </si>
  <si>
    <t>JAVIER FERNANDO HUERTAS MOLINA</t>
  </si>
  <si>
    <t>PRESTACIÓN DE SERVICIOS PROFESIONALES COMO COORDINADORA DE LAS ACTIVIDADES DE PROMOCIÓN Y PREVENCIÓN EN EL MARCO DE LA EJECUCIÓN DEL PLAN DE INTERVENCIONES COLECTIVAS EN SALUD PÚBLICA DEL MUNICIPIO DE CHAPARRAL 2019.</t>
  </si>
  <si>
    <t>YAMILE ANDREA CAMPOS RODRIGUEZ</t>
  </si>
  <si>
    <t>PRESTACIÓN DE SERVICIOS APOYO COMO AUXILIAR DE ENFERMERIA PARA EL DESARROLLO DE LAS ACTIVIDADES DE PROMOCIÓN Y PREVENCIÓN EN EL MARCO DE LA EJECUCIÓN DEL PLAN DE INTERVENCIONES COLECTIVAS EN SALUD PÚBLICA DEL MUNICIPIO DE CHAPARRAL 2019.</t>
  </si>
  <si>
    <t>LUIS EDUARDO SALGUERO ZARABANDA</t>
  </si>
  <si>
    <t>SUMINISTRO DE  KITS PARA GESTANTES Y LACTANTES, NIÑOS MENORES DE 5 AÑOS, HIGIENE ORAL Y NUTRICIONAL PARA EL DESARROLLO DE ESTRATEGIAS DE INFORMACION, EDUCACION Y COMUNICACIÓN DENTRO DEL PROCESO DE PROMOCION EN EL MARCO DEL PLAN DE INTERVENCIONES COLECTIVAS DEL MUNICIPIO DE CHAPARRAL 2019.</t>
  </si>
  <si>
    <t>PRESTACION DE SERVICIOS PROFESIONALES DE MEDICINA GENERAL EN EL HOSPITAL SAN JUAN BAUTISTA E.S.E. DE CHAPARRAL.</t>
  </si>
  <si>
    <t>SUMINISTRO DE MATERIALES DE RADIOPROTECCION Y
COLCHONES PARA CAMA HOSPITALARIA PARA EL
HOSPITAL SAN JUAN BAUTISTA E.S.E. DE CHAPARRAL</t>
  </si>
  <si>
    <t xml:space="preserve">PRESTACION SERVICIO DE TRANSPORTE PARA TALENTO HUMANO Y COMUNIDAD HACIA EL AMBITO RURAL DEL MUNICIPIO DE CHAPARRAL DENTRO DEL PROCESO DE PROMOCION Y PREVENCION EN EL MARCO DEL PLAN DE INTERVENCIONES COLECTIVAS DEL MUNICIPIO DE CHAPARRAL 2019
</t>
  </si>
  <si>
    <t>HERMINZON SERRANO MENDOZA</t>
  </si>
  <si>
    <t>2  MESES O HASTA AGOTAR RECURSO</t>
  </si>
  <si>
    <t>220101019805.</t>
  </si>
  <si>
    <t>DISTRICLINICOS- JUAN CAMILO CARDONA OLMO</t>
  </si>
  <si>
    <t xml:space="preserve">DISTRIBUIDORA COLOMBIANA DE MEDICAMENTOS S.A.S - DISCOLMEDICA S.A.S. </t>
  </si>
  <si>
    <t>SUMINISTRO DE MEDICAMENTOS PARA LA ESE HOSPITAL SAN JUAN BAUTISTA DE CHAPARRAL TOLIMA.</t>
  </si>
  <si>
    <t>MEDICAL GROUP ANMA S.A.S.</t>
  </si>
  <si>
    <t>JUAN CAMILO MARTINEZ SANCHEZ</t>
  </si>
  <si>
    <t>PRESTACION DE SERVICIO PROFESIONALES DE  MEDICINA GENERAL</t>
  </si>
  <si>
    <t xml:space="preserve">
PRESTACIÓN DE SERVICIOS DE APOYO COMO AUXILIAR DE ENFERMERÍA PARA EL DESARROLLO DE ACTIVIDADES DE PROMOCIÓN Y PREVENCIÓN EN EL MARCO DE LA EJECUCIÓN DEL PLAN DE INTERVENCIONES COLECTIVAS EN SALUD PÚBLICA DEL MUNICIPIO DE CHAPARRAL 2019
</t>
  </si>
  <si>
    <t>YURY ROCIO FORERO LAGUNA</t>
  </si>
  <si>
    <t>MEDICAL INGENIEERING COLOMBIA
MEC SAS.</t>
  </si>
  <si>
    <t>PRESTAR SERVICIOS PROFESIONALES
PARA LOS PROCESOS DE OFTALMOLOGIA
EN FORMA CONTINUA, FQRJ!JNA,
EFICIENTE, EFECTIVA, BAJO SJ PROPIA
RESPONSABILIDAD Y AUTONOMIA EN LA
HqSPITAL SAN JUAN BAUTISTA DE
HAPARRALTOLIMA</t>
  </si>
  <si>
    <t>220101019802.</t>
  </si>
  <si>
    <t>QUIRUMEDICAS LTDA / JOSE NOE  GARCIA LONDAÑO</t>
  </si>
  <si>
    <t>SUMINISTRO DE MATERIA QUIRURGICO  PARA LA ESE HOSPITAL SAN JUAN BAUTISTA DE CHAPARRAL TOLIMA.</t>
  </si>
  <si>
    <t>3 MESES 10 DIAZ</t>
  </si>
  <si>
    <t>PRESTAR SERVICIO DE TOMA DE ULTRASONOGRAFIAS GINECOLOGICAS Y OBSTETRICAS PARA EL HOSPITAL SAN JUAN BAUTISTA E.S.E DE CHAPARRAL</t>
  </si>
  <si>
    <t>SANDRA PATRICIA ORTEGON DIAS</t>
  </si>
  <si>
    <t>PRESTACION DE SERVICIOS PROFESIONALES  DE MEDICINA ESPECILAIZADA EN MEDICINA INTERNA EN HOSPITAL SAN JUAN BAUTISTA DE CHAPARRAL</t>
  </si>
  <si>
    <t>14 DIAS</t>
  </si>
  <si>
    <t>LINA JASBLEIDY CASTILLO VIUCHE</t>
  </si>
  <si>
    <t>MARITZA ADRIANA YAYA CARVAJAL</t>
  </si>
  <si>
    <t>PRESTACION DE SERVICIO PROFESIONALES EN ASESORIA EN LA FORMULACION Y SEGUIMIENTO DE PROYRCTOS  REQUERIDOS  POR LA ESE HOSPITAL SAN JUAN BAUTISTA DE CHAPARRAL TOLIMA</t>
  </si>
  <si>
    <t>17 DIAS</t>
  </si>
  <si>
    <t xml:space="preserve">2 MESES 15 dias </t>
  </si>
  <si>
    <t>MESSER COLOMBIA S.A.</t>
  </si>
  <si>
    <t xml:space="preserve">SUMINISTRO E INSTALACION RED DE GASES
MEDICINALES Y MEDIDOR DE FLUJO PARA EL
AREA DE UCI DEL HOSPITAL SAN JUAN
BAUTISTA E.S.E.
</t>
  </si>
  <si>
    <t>JHON ANDERSON  GUARIN  ANACONA</t>
  </si>
  <si>
    <t>PRESTACIÓN DE SERVICIOS PROFESIONALES DE MEDICINA  GENERAL EN EL HOSPITAL SAN JUAN BAUTISTA E.S.E DE CHAPARRAL</t>
  </si>
  <si>
    <t>38 DIAS</t>
  </si>
  <si>
    <t>PRESTACION DE SERVICIOS PROFESIONALES DE MEDICINA ESPECIALIZADA EN ANESTESIOLOGIA EN HOSPITAL SAN JUAN BAUTISTA DE CHAPARRAL</t>
  </si>
  <si>
    <t>PRESTACION DE SERVICIOS PROFESIONALES DE MEDICINA ESPECIALIZADA EN MEDICINA INTERNA EN HOSPITAL SAN JUAN BAUTISTA DE CHAPARRAL</t>
  </si>
  <si>
    <t xml:space="preserve">PRESTACION DE SERVICIOS PROFESIONALES DE MEDICINA ESPECIALIZADA EN PEDIATRIA EN EL HOSPITAL SAN JUAN BAUTISTA DE CHAPARRAL </t>
  </si>
  <si>
    <t>PRESTACION DE SERVICIOS JURIDICOS PARA EL APOYO DE LOS PROCESOS  DE GERENCIA, CONTRATACION, CARTERA, TALENTO HUMANO Y DEFENSA  DEL HOSPITAL SAN JUAN BAUTISTA E.S.E</t>
  </si>
  <si>
    <t xml:space="preserve">PRESTACION DE SERVICIOS PROFESIONALES DE MEDICINA GENERAL EN EL HOSPITAL SAN JUAN BAUTISTA ESE DE CHAPARRAL </t>
  </si>
  <si>
    <t>PRESTACION DE SERVICIOS PROFESIONALES DE MEDICINA GENERAL EN EL HOSPITAL SAN JUAN BAUTISTA DE CHAPARRAL</t>
  </si>
  <si>
    <t>1 .051.417.811</t>
  </si>
  <si>
    <t>PRESTACION DE SERVICIOS PROFESIONALES DE MEDICINA GENERAL EN EL HOSPITAL SAN JUAN BAUTISTA ESE DE CHAPARRAL</t>
  </si>
  <si>
    <t xml:space="preserve">PRESTACION DE SERVICIOS PROFESIONALES DE MEDICINA GENERAL E EL HOSPITAL SAN JUAN BAUTISTA DE CHAPARRAL </t>
  </si>
  <si>
    <t>PRESTACION DE SERVICIOS PROFESIONALES DE MEDICINA GENERAL EN EL HOSPITAL SAN JUAN BAUTISTA ESE CHAPARRAL</t>
  </si>
  <si>
    <t xml:space="preserve">PRESTACION DE SERVICIOS PROFESIONALES DE MEDICINA GENERAL EN EL HOSPITAL SAN JUAN BAUTISTA DE ESE DE CHAPARRAL </t>
  </si>
  <si>
    <t>PRESTACION DE SERVICIOS PROFESIONALES DE MEDICINA GENERAL E EL HOSPITAL SAN JUAN BAUTISTA ESE DE CHAPARRAL</t>
  </si>
  <si>
    <t xml:space="preserve">PRESTACION DE SERVICIOS PROFESIOANELS DE MEDICINA GENERAL EN EL HOSPITAL SAN JUAN BAUTISTA ESE DE CHAPARRAL </t>
  </si>
  <si>
    <t xml:space="preserve">PRESTACION DE SERVICIOS PROFESIONALES DE MEDICINA GENERAL DEL HOSPITAL SAN JUAN BAUTISTA ESE DE CHAPARRAL </t>
  </si>
  <si>
    <t xml:space="preserve">DIEGO ARMANDO HERNANDEZ GUARNIZO </t>
  </si>
  <si>
    <t xml:space="preserve">PRESTACION DE SERVICIOS PROFESIONALES DE ODONTOLOGIA GENERAL EN EL HOSPITAL SAN JUAN BAUTISTA ESE DE CHAPARRAL </t>
  </si>
  <si>
    <t xml:space="preserve">JAVIER ANDRES RAYO PALOMA </t>
  </si>
  <si>
    <t>XIMENA ALEXANDRA GRACIA ZARABANDA</t>
  </si>
  <si>
    <t xml:space="preserve">PRESTACION DE SERVICIOS PROFESIONALES DE HIGIENE ORAL EN EL HOSPITA SAN JUAN BAUTISTA ESE DE CHAPARRAL </t>
  </si>
  <si>
    <t xml:space="preserve">LEIDY XIMENA RODRIGUEZ RAMIREZ </t>
  </si>
  <si>
    <t xml:space="preserve">LUIS EDUARDO SALGUERO ZARABANDA </t>
  </si>
  <si>
    <t>SUMINISTRO DE KITS NUTICIONAL PARA EL DESARROLLO DE ESTRATEGIAS DE INFORMACION EDUCAION Y COMUNICACIÓN DENTRO DEL PROCESO DE PROMOCION EN EL MARCO DEL PLAN DE INTERVENCIONES COLECTIVAS DEL MUNICIPIO DE CHAPARRAL 2019</t>
  </si>
  <si>
    <t xml:space="preserve">ADRIAN DANIEL LAMBRAÑO HERNANDEZ </t>
  </si>
  <si>
    <t>PRESTACION DE SERVICIOS PROFESIONALES DE MEDICINA ESPECIALIZADA EN ORTOPEDIA Y TRAUMATOLOGIA EN EL HOSPITAL SAN JUAN BAUTISTA DE DE CHAPARRAL</t>
  </si>
  <si>
    <t>20 DIAS</t>
  </si>
  <si>
    <t>ANESMEDIC-SINDICATO DE GREMIO</t>
  </si>
  <si>
    <t>PRESTAR SERVICIOS DE APOYO A LA GESTION EN LAS ACTIVIDADES EN EL SERVICIO DE GINECOLOGIA EN FORMA CONTINUA, OPORTUNA, EFICIENTE, EFECTIVA, BAJO SU PROPIA RESPONSABILIDAD Y AUTONOMIA EN EL HOSPITAL SAN JUAN BAUTISTA DE CHAPARAL</t>
  </si>
  <si>
    <t xml:space="preserve">JOSE GABRIEL SANCHEZ CONSUEGRA </t>
  </si>
  <si>
    <t>PRESTACION DE SERVICIOS PROFESIONALES DE MEDICINA ESPECIALIZADA EN GINECOLOGIA Y OBSTETRICA EN EL HOSPITAL SAN JUAN BAUTISTA DE CHAPARRAL</t>
  </si>
  <si>
    <t>PRESTAR SERVICIOS DE APOYO A LA GESTION EN LAS ACTIVIDADES EN EL SERVICIO DE CIRUGIA PEDIATRICA EN FORMA CONTINUA, OPORTUNA , EFICIENTE Y EFECTIVA BAJO SU PROPIA RESPONSABILIDAD Y AUTONOMIA EN L HOSPITAL SAN JUAN BAUTISTA</t>
  </si>
  <si>
    <t xml:space="preserve">MIGUEL EDUARDO ARAGON </t>
  </si>
  <si>
    <t>DISTRICLINICOS DE COLOMBIA SAS-JUAN CAMILO CARDONA OLMOS</t>
  </si>
  <si>
    <t>SUMINISTRO DE MATERIAL QUIRURGICO PARA LA ESE HOSPITAL SAN JUAN BAUTISTA DE CHAPARRAL TOLIMA.</t>
  </si>
  <si>
    <t>1 MES Y 8 DIAS</t>
  </si>
  <si>
    <t>RUBEN DARIO ZAMBRANO PEREZ</t>
  </si>
  <si>
    <t xml:space="preserve">PRESTACION DE SERVICIOS PROFESIONALES DE MEDICINA GENERAL EN EL HOSPITAL SAN JUAN BAUTDITA E.S.E DE CHAPARRAL TOLIMA </t>
  </si>
  <si>
    <t xml:space="preserve">PRESTACION DE SERVICIOS PROFESIONALES DE MEDICINA ESPECIALIZADA EN INTERNISTA EN EL HOSPITAL SAN JUAN BAUTISTA DE CHAPARRAL </t>
  </si>
  <si>
    <t>JASSOFOUR SAS</t>
  </si>
  <si>
    <t xml:space="preserve">PRESTACION DE SERVICIO DE ASEO, LIMPIEZA Y DESINFECCION, MANEJO DE COCINA, MODISTERIA, JARDINERIA, PLANCHADO Y CAFETERIA EN LAS INSTALACIONES DEL HOSPITAL SAN JUAN BAUTISTA ESE DE CHAPARRAL TOLIMA, ASI COMO EL SUMINISTRO DE ELEMENTOS DE ASEO, BIENES Y EQUIPOS NECESARIOS PARA LA PRESTACION DEL SERVICIO. </t>
  </si>
  <si>
    <t xml:space="preserve">JOHANNA MILENA GARZON BLANCO </t>
  </si>
  <si>
    <t>PRESTACION DE SERVICIOS JURIDICOS PARA EL APOYO DE LOS PROCESOS DE GERENCIA, CONTRATACION, CARTERA, TALENTO HUMANO Y DEFENSA DEL HOSPITAL SAN JUAN BAUTISTA E.S.E. DE CHAPARRAL TOLIMA.</t>
  </si>
  <si>
    <t xml:space="preserve">FABIAN CAMILO RODRIGUEZ VARGAS </t>
  </si>
  <si>
    <t>CONTRATAR EL SERVICIO DE REVISION CORRECCION Y PARAMETRIZACION DEL MODULO DE PYP DENTRO EL APLICATIVO DE SOFWARE HOSVITAL, EL PROCESO DE VALIDACIÓN Y PRESENTACIÓN DE REGISTROS INDIVIDUALES DE PRESTACIÓN DE SERVICIOS DE P Y P(RIPS), ELABORACION Y CARGUE DE MEGAPLANOS Y FACTURAS DE MEDIMAS EN EL APLICATIVO IQ Y OTRAS PARA EL HOSPITAL SAN JUAN BAUTISTA ESE DE CHAPARRAL TOLIMA.</t>
  </si>
  <si>
    <t>HEMOCENTRO DEL CAFÉ SAS</t>
  </si>
  <si>
    <t>SUMINISTRO DE SANGRE Y HEMODERIVADOS PARA EL HOSPITAL SAN JUAN BAUTISTA DE CHAPARRAL</t>
  </si>
  <si>
    <t xml:space="preserve">SUMINISTTRO </t>
  </si>
  <si>
    <t xml:space="preserve">PRESTACION DE SERVICIOS PROFESIONALES DE  ODONTOLOGIA EN EL HOSPITAL SAN JUAN BAUTISTA DE CHAPARRAL </t>
  </si>
  <si>
    <t xml:space="preserve">XIMENA ALEXANDRA GRACIA ZARABANDA </t>
  </si>
  <si>
    <t xml:space="preserve">YAIRA ALEJANDRA ROBAYO MEDRANO </t>
  </si>
  <si>
    <t>PRESTACION DE SERVICIOS ARTISTICOS PARA EL DESARROLLO DE ESTRATEGIAS DE INFORMACION, EDUCACION, Y COMUNICACION MEDIANTE EVENTOS NAVIDEÑOS DENTRO DEL PROCESO DE PROMOCION Y PREVENCION DEL MUNICIPIO DE CHAPARRAL 2019</t>
  </si>
  <si>
    <t xml:space="preserve">15 DIAS </t>
  </si>
  <si>
    <t>JENNY ROCIO JIMENEZ</t>
  </si>
  <si>
    <t>PRESTACION DE SERVICIOS DE
MANTENIMIENTO PREVENTIVO DE LOS
SISTEMAS DE REFRIGERACIÓN (AIRES
ACONDICIONADOS CUARTOS FRIOS NEVERAS)
DEL HOSPITAL SAN JUAN BAUTISTA E.S.E DE
CHAPARRAL TOLIMA.</t>
  </si>
  <si>
    <t>18 DIAS</t>
  </si>
  <si>
    <t>20190481-20190484-20190485</t>
  </si>
  <si>
    <t>20192654-20192655-20192656</t>
  </si>
  <si>
    <t>21020215-
2201010703-
2201010703</t>
  </si>
  <si>
    <t>PRESTAR SERVICIOS DE APOYO A LA GESTION EN LAS ACTIVIDADES EN EL SERVICIO DE CIRUGIA PEDIATRICA EN FORMA CONTINUA, OPORTUNA, EFICIENTE, EFECTIVA, BAJO
SU PROPIA RESPONSABILIDAD Y AUTONOMÍA EN EL HOSPITAL SAN JUAN BAUTISTA DE CHAPARAL</t>
  </si>
  <si>
    <t>2 Dias</t>
  </si>
  <si>
    <t>PRESTACION DE SERVICIOS  PROFESIONALES DE GINECOLOGIA EN EL HOSPITAL SAN JUAN BAUTISTA DE CHAPARRAL</t>
  </si>
  <si>
    <t>13 dias</t>
  </si>
  <si>
    <t>(C) Numero Contrato</t>
  </si>
  <si>
    <t>(F) Fecha Disponibilidad</t>
  </si>
  <si>
    <t>(N) Numero Registro</t>
  </si>
  <si>
    <t>(F) Fecha Registro</t>
  </si>
  <si>
    <t>001-20190001</t>
  </si>
  <si>
    <t>OSORIO AVILA ALFONSO</t>
  </si>
  <si>
    <t>MANTENIMIENTO VEHICULO OFICIAL</t>
  </si>
  <si>
    <t>30 DIAS</t>
  </si>
  <si>
    <t>001-20190004</t>
  </si>
  <si>
    <t xml:space="preserve">JUAN CARLOS HERNANDEZ PRIETO </t>
  </si>
  <si>
    <t xml:space="preserve">INFRAESTRUCTURA TANQUE DE OXIGENO </t>
  </si>
  <si>
    <t xml:space="preserve">30 DIAS </t>
  </si>
  <si>
    <t>001-20190005</t>
  </si>
  <si>
    <t xml:space="preserve">LUIS EDUARDO CASTIBLANCO FORERO </t>
  </si>
  <si>
    <t xml:space="preserve">FUMIGACION </t>
  </si>
  <si>
    <t>001-20190006</t>
  </si>
  <si>
    <t>MANTENIMIENTO INFRAESTRUCTURA LABORATORIO</t>
  </si>
  <si>
    <t>001-20190007</t>
  </si>
  <si>
    <t xml:space="preserve">INGENIERIA Y SOLUCIONES IDE SAS </t>
  </si>
  <si>
    <t xml:space="preserve">MANTENIMIENTO IMPRESORAS </t>
  </si>
  <si>
    <t>001-20190008</t>
  </si>
  <si>
    <t xml:space="preserve">MANTENIMIENTO PUERTAS Y FOTOCOPIADORA </t>
  </si>
  <si>
    <t>001-20190009</t>
  </si>
  <si>
    <t xml:space="preserve">ALEXANDER MOSQUERA LUNA </t>
  </si>
  <si>
    <t>MANTENIMIENTO RED ELECTRICA CONSULTA EXTERNA</t>
  </si>
  <si>
    <t>001-20190010</t>
  </si>
  <si>
    <t>MANTENIMIENTO RED ELECTRICA</t>
  </si>
  <si>
    <t>001-20190012</t>
  </si>
  <si>
    <t>ARAVELL-ESTERICLINICOS SAS</t>
  </si>
  <si>
    <t>MANTENIMIENTO PREVENTIVO Y CORRECTIVO AUTOCLAVE</t>
  </si>
  <si>
    <t>001-20190014</t>
  </si>
  <si>
    <t xml:space="preserve">MANTENIMIENTO INFRAESTRUCTURA CONSULTA EXTERNA </t>
  </si>
  <si>
    <t>001-20190015</t>
  </si>
  <si>
    <t xml:space="preserve">RECARGAS EXTINTORES </t>
  </si>
  <si>
    <t>001-20190017</t>
  </si>
  <si>
    <t>AMBEIMA STEREO LTDA.</t>
  </si>
  <si>
    <t xml:space="preserve">PUBLICIDAD </t>
  </si>
  <si>
    <t>001-20190018</t>
  </si>
  <si>
    <t>SEGUROS DEL ESTADO S.A</t>
  </si>
  <si>
    <t>SEGURO SOAT VEHICULOS OFICIALES: ODU 859,OTI 680, OTI 650</t>
  </si>
  <si>
    <t>001-20190019</t>
  </si>
  <si>
    <t xml:space="preserve">MANTENIMIENTO PUERTAS SERVICIO URGENCIAS </t>
  </si>
  <si>
    <t>001-20190020</t>
  </si>
  <si>
    <t xml:space="preserve">MANTENIMIENTO DE INFRAESTRUCTURA CONSULTA EXTERNA </t>
  </si>
  <si>
    <t>001-20190021</t>
  </si>
  <si>
    <t xml:space="preserve">JAIME CAMPOS TRUJILLO </t>
  </si>
  <si>
    <t>MANTENIMIENTO VEHICULO OFICIAL OTI-680</t>
  </si>
  <si>
    <t>001-20190023</t>
  </si>
  <si>
    <t>MANTENIMIENTO VEHICULO OFICIAL QVT-075</t>
  </si>
  <si>
    <t>001-20190024</t>
  </si>
  <si>
    <t>MANTENIMIENTO VEHICULO ODU 859</t>
  </si>
  <si>
    <t>001-20190025</t>
  </si>
  <si>
    <t>MANTENIMIENTO VEHICULO ODU 871</t>
  </si>
  <si>
    <t>001-20190026</t>
  </si>
  <si>
    <t>MANTENIMIENTO VEHICULO OFICIAL OET 396</t>
  </si>
  <si>
    <t>001-20190027</t>
  </si>
  <si>
    <t>MANTENIMIENTO VEHICULO OTI 650- OTN 004</t>
  </si>
  <si>
    <t>001-20190028</t>
  </si>
  <si>
    <t xml:space="preserve">MANTENIMIENTO RED ELECTRICA CIRUGIA </t>
  </si>
  <si>
    <t>001-20190029</t>
  </si>
  <si>
    <t>MANTENIMIENTO VEHICULO OFICIAL OTI 681</t>
  </si>
  <si>
    <t>001-20190030</t>
  </si>
  <si>
    <t xml:space="preserve">FUMIGACION HOSPITAL </t>
  </si>
  <si>
    <t>001-20190031</t>
  </si>
  <si>
    <t>001-20190032</t>
  </si>
  <si>
    <t xml:space="preserve">MANTENIMIENTO VEHICULOS OFICIALES </t>
  </si>
  <si>
    <t>001-20190033</t>
  </si>
  <si>
    <t>MANTENIMIENTO VEHICULOS OFICIAL OTI 679</t>
  </si>
  <si>
    <t>001-20190034</t>
  </si>
  <si>
    <t xml:space="preserve">MAPFRE COLOMBIA VIDA SEGUROS </t>
  </si>
  <si>
    <t>SOAT VEHICULO OFICIAL ODU 871</t>
  </si>
  <si>
    <t>001-20190035</t>
  </si>
  <si>
    <t>GUILLERMO AUGUSTO  OSPINA GALINDO</t>
  </si>
  <si>
    <t>CONSULTA ESPICIALIZADA MEDICINA LABORAL</t>
  </si>
  <si>
    <t>001-20190036</t>
  </si>
  <si>
    <t>KEVIN LEANDRO CRILLO VARON</t>
  </si>
  <si>
    <t>PRESTACION DE SERVICIOS ESPECIALIZADOS DE MEDICINA INTERNA POR 3 DIAS</t>
  </si>
  <si>
    <t>001-20190037</t>
  </si>
  <si>
    <t xml:space="preserve">LUIS RAUL RUBIO ROJAS </t>
  </si>
  <si>
    <t>2 ESCUELAS DE PADRES  (CONFERENCIA)</t>
  </si>
  <si>
    <t>001-20190038</t>
  </si>
  <si>
    <t xml:space="preserve">MANTENIMIENTO EQUIPO INDUSTRIAL </t>
  </si>
  <si>
    <t>001-20190039</t>
  </si>
  <si>
    <t xml:space="preserve">MANTENIMIENTO EQUIPOS INDUSTRIALES </t>
  </si>
  <si>
    <t>001-20190040</t>
  </si>
  <si>
    <t>001-20190041</t>
  </si>
  <si>
    <t xml:space="preserve">30  DIAS </t>
  </si>
  <si>
    <t>001-20190042</t>
  </si>
  <si>
    <t>JUAN CARLOS HERNANDEZ PRIETO</t>
  </si>
  <si>
    <t xml:space="preserve">ENCERRAMIENTO EN MALLA BODEGA ALMACEN </t>
  </si>
  <si>
    <t>001-20190043</t>
  </si>
  <si>
    <t xml:space="preserve">SANDRA PATRICIA ORTEGON ROJAS </t>
  </si>
  <si>
    <t xml:space="preserve">SERVICIO ESPECIALIZADO EN MEDICINA INTERNA </t>
  </si>
  <si>
    <t>001-20190044</t>
  </si>
  <si>
    <t xml:space="preserve">MANTENIMIENTO INFRAESTRUCTURA CIRUGIA </t>
  </si>
  <si>
    <t>001-20190045</t>
  </si>
  <si>
    <t xml:space="preserve">REALIZACION DE SEIS ESUELAS DE PADRES </t>
  </si>
  <si>
    <t>001-20190046</t>
  </si>
  <si>
    <t xml:space="preserve">CAJA DE COMPENSACION FAMILIAR DEL TOLIMA </t>
  </si>
  <si>
    <t xml:space="preserve">JORNADA DE CONVIVENCIA LABORAL </t>
  </si>
  <si>
    <t>001-20190047</t>
  </si>
  <si>
    <t>001-20190048</t>
  </si>
  <si>
    <t xml:space="preserve">CAJA DE COMPENSACION FAMILIAR COMFATOLIMA </t>
  </si>
  <si>
    <t>001-20190049</t>
  </si>
  <si>
    <t xml:space="preserve">MATEO ORLANDO GIL PALMA </t>
  </si>
  <si>
    <t xml:space="preserve">ACTIVIDADES DE BIENESTAR SOCIAL </t>
  </si>
  <si>
    <t>001-20190050</t>
  </si>
  <si>
    <t xml:space="preserve">COMPAÑÍA ASEGURADORA DE FIANZAS S.A CONFIANZA </t>
  </si>
  <si>
    <t>AMPLIACION POLIZA CONVENIO 0293 DE 2016</t>
  </si>
  <si>
    <t>001-20190051</t>
  </si>
  <si>
    <t>ACTUALIZACION VIGENCIAS CONTRATO 0294/2016</t>
  </si>
  <si>
    <t>001-20190052</t>
  </si>
  <si>
    <t xml:space="preserve">REALIZAR 4 CARDIORUMBAS SALUD PUBLICA </t>
  </si>
  <si>
    <t>001-20190054</t>
  </si>
  <si>
    <t xml:space="preserve">LUIS FRANCISCO CUELLAR GUZMAN </t>
  </si>
  <si>
    <t xml:space="preserve">ACTIVIDADES DE SALUD PUBLICA </t>
  </si>
  <si>
    <t>001-20190055</t>
  </si>
  <si>
    <t xml:space="preserve">JUAN DAVID ROJAS HERNANDEZ </t>
  </si>
  <si>
    <t xml:space="preserve">PRESTACION DE SERVICIOS DE COMUNICACIÓN </t>
  </si>
  <si>
    <t>001-20190056</t>
  </si>
  <si>
    <t xml:space="preserve">HEIDY VANESSA CARRILLO </t>
  </si>
  <si>
    <t>PRESTACION DE SERVICIOS</t>
  </si>
  <si>
    <t>001-20190057</t>
  </si>
  <si>
    <t xml:space="preserve">MAIRA ALEJANDRA LEAL BOCANEGRA </t>
  </si>
  <si>
    <t>001-20190058</t>
  </si>
  <si>
    <t xml:space="preserve">YESID SANCHEZ JIMENEZ </t>
  </si>
  <si>
    <t>ACTIVIDADES DE PROMOCION Y PREVENCION DEL CANCER DE CUELLO UTERINO</t>
  </si>
  <si>
    <t>001-20190059</t>
  </si>
  <si>
    <t xml:space="preserve">JORGE ELIECER TORRES </t>
  </si>
  <si>
    <t xml:space="preserve">ACTIVIDADES SALUD PUBLICA </t>
  </si>
  <si>
    <t>001-20190060</t>
  </si>
  <si>
    <t xml:space="preserve">JESSIKA TATIANA CANTOR QUIMBAYA </t>
  </si>
  <si>
    <t>001-20190061</t>
  </si>
  <si>
    <t xml:space="preserve">ACTIVIDAD INTEGRACION BIENESTAR SOCIAL </t>
  </si>
  <si>
    <t>001-20190064</t>
  </si>
  <si>
    <t xml:space="preserve">REMODELACION INFRAESTRUCTURA CIRUGIA </t>
  </si>
  <si>
    <t>001-20190065</t>
  </si>
  <si>
    <t>001-20190066</t>
  </si>
  <si>
    <t xml:space="preserve">LEONEL MARTINEZ LOZANO </t>
  </si>
  <si>
    <t>001-20190067</t>
  </si>
  <si>
    <t xml:space="preserve">AGUIRRE GUAYARA CARLOS ANDRES </t>
  </si>
  <si>
    <t xml:space="preserve">PRESTACION DE SERVICIOS PROCESAMIENTO EXAMENES </t>
  </si>
  <si>
    <t>001-20190068</t>
  </si>
  <si>
    <t xml:space="preserve">GLADYS GONZALEZ URIBE </t>
  </si>
  <si>
    <t>001-20190069</t>
  </si>
  <si>
    <t xml:space="preserve">JORNADA DE INTEGRACION CONVIVENCIA LABORAL </t>
  </si>
  <si>
    <t>20190089-20190429</t>
  </si>
  <si>
    <t>01/01/2019-01/11/2019</t>
  </si>
  <si>
    <t>40.000.000-3.425.561</t>
  </si>
  <si>
    <t>20192457-20192458</t>
  </si>
  <si>
    <t>21020227-21020227</t>
  </si>
  <si>
    <t>001-20190070</t>
  </si>
  <si>
    <t xml:space="preserve">HERBERT RICARDO PEÑALOZA REYES </t>
  </si>
  <si>
    <t xml:space="preserve">RENOVACION SERVICIO HOSTING </t>
  </si>
  <si>
    <t>001-20190071</t>
  </si>
  <si>
    <t xml:space="preserve">SERVICIO ESPECIALIZADO MEIDICINA INTERNA </t>
  </si>
  <si>
    <t>001-20190072</t>
  </si>
  <si>
    <t>001-20190073</t>
  </si>
  <si>
    <t>PRESTACION DE SERVICIOS MEDICO GENERAL</t>
  </si>
  <si>
    <t>ORDENES DE COMPRA</t>
  </si>
  <si>
    <t>OLGA YAMILE LOZANO CADENA</t>
  </si>
  <si>
    <t>COMPRA ALIMENTOS</t>
  </si>
  <si>
    <t>DISTRIBUIDORA COLOMBIANA DE MEDICAMENTOS SAS DISCOLMEDICA</t>
  </si>
  <si>
    <t>COMPRA MEDICAMENTOS</t>
  </si>
  <si>
    <t>CULMA MEJIA JOHN ROBINSON-MEDIWORLD DEL TOLIMA</t>
  </si>
  <si>
    <t>COMPRA REACTIVO LABORATORIO</t>
  </si>
  <si>
    <t xml:space="preserve">EDNA YAMILE SOSSA AGUIAR </t>
  </si>
  <si>
    <t xml:space="preserve">OLGA YAMILE LOZANO CADENA </t>
  </si>
  <si>
    <t xml:space="preserve">MEDICAL GROUP ANMA SAS </t>
  </si>
  <si>
    <t>COMPRA DISPOSITIVOS MEDICOS</t>
  </si>
  <si>
    <t>HEMOCENTRO DEL CAFÉ Y TOLIMA GRANDE SA</t>
  </si>
  <si>
    <t>COMPRA GLOBULOS ROJOS</t>
  </si>
  <si>
    <t>RADIOGRAPHICS SAS</t>
  </si>
  <si>
    <t xml:space="preserve">COMPRA MATERIAL LABORATORIO </t>
  </si>
  <si>
    <t>LINDE COLOMBIA SA</t>
  </si>
  <si>
    <t xml:space="preserve">COMPRA OXIGENO POR CILINDROS </t>
  </si>
  <si>
    <t xml:space="preserve">OSORIO AVILA ALFONSO </t>
  </si>
  <si>
    <t>COMPRA REPUESTOS VEHICULO OFICIAL</t>
  </si>
  <si>
    <t xml:space="preserve">DOTAINSUMOS HOSPITALARIOS SAS ZOMAC </t>
  </si>
  <si>
    <t>DOTAINSUMOS HOSPITALARIOS SAS ZOMAC</t>
  </si>
  <si>
    <t xml:space="preserve">DISTRIBUIDORA COLOMBIANA DE MEDICAMENTOS SAS DISCOLMEDICA </t>
  </si>
  <si>
    <t xml:space="preserve">COMPRA MEDICAMENTOS </t>
  </si>
  <si>
    <t xml:space="preserve">OXIGENOS DE COLOMBIA </t>
  </si>
  <si>
    <t>COMPRA OXIGENO</t>
  </si>
  <si>
    <t xml:space="preserve">COMPRA REPUESTOS ESTERILIZADOR </t>
  </si>
  <si>
    <t>MEDICAL GROUP ANMA SAS</t>
  </si>
  <si>
    <t>DISTRIBUIDORA COLOMBIANA DE MEDICAMENTOS SAS DOSCOLMEDICA</t>
  </si>
  <si>
    <t>COMPRA REPUESTOS VEHICULOS OFICIALES</t>
  </si>
  <si>
    <t xml:space="preserve">ANALISIS TECNICOS LTDA </t>
  </si>
  <si>
    <t xml:space="preserve">RADIOGRAPHICS SAS </t>
  </si>
  <si>
    <t>INGENIERIA Y SOLUCIONES IDE SAS</t>
  </si>
  <si>
    <t xml:space="preserve">COMPRA REPOSICION EQUIPOS </t>
  </si>
  <si>
    <t xml:space="preserve">LISNEY YADIRA RIVERA GALLEGO </t>
  </si>
  <si>
    <t xml:space="preserve">COMPRA ROPERIA </t>
  </si>
  <si>
    <t xml:space="preserve">COMPRA DISPOSITIVOS MEDICOS </t>
  </si>
  <si>
    <t xml:space="preserve">COMPRA ROPA </t>
  </si>
  <si>
    <t>20190134-20190074</t>
  </si>
  <si>
    <t>01/01/2019-01/01/2019</t>
  </si>
  <si>
    <t>7.500.000-7.500.000</t>
  </si>
  <si>
    <t>20190585-20190584</t>
  </si>
  <si>
    <t>15/02/2019-15/02/2019</t>
  </si>
  <si>
    <t>SAFE TECH COLOMBIA SAS</t>
  </si>
  <si>
    <t xml:space="preserve">COMPRA REPOSICION MUEBLES </t>
  </si>
  <si>
    <t xml:space="preserve">COMPRA Y REPOSICION DE EQUIPOS </t>
  </si>
  <si>
    <t xml:space="preserve">COMPRA REPUESTOS MANTENIMIENTO </t>
  </si>
  <si>
    <t xml:space="preserve">COMPRA REPUESTOS VEHICULOS </t>
  </si>
  <si>
    <t xml:space="preserve">ROKOPAN E.U </t>
  </si>
  <si>
    <t xml:space="preserve">COMPRA ALIMENTOS </t>
  </si>
  <si>
    <t xml:space="preserve">COMPRA PAPELERIA </t>
  </si>
  <si>
    <t>20190070-20190130</t>
  </si>
  <si>
    <t>30.000.000-5.000.000</t>
  </si>
  <si>
    <t>20190747-20190748</t>
  </si>
  <si>
    <t>22/03/2019-22/03/2019</t>
  </si>
  <si>
    <t>2102010102-2102010101</t>
  </si>
  <si>
    <t xml:space="preserve">EQUIMEDICAS </t>
  </si>
  <si>
    <t xml:space="preserve">COMPRA REPUESTOS BIOMEDICOS </t>
  </si>
  <si>
    <t xml:space="preserve">ARAVELL-ESTERICLINICOS SAS </t>
  </si>
  <si>
    <t xml:space="preserve">COMPRA REPUESTOS MTO LAVADORAS, SECADORA, ESTERILIZADOR </t>
  </si>
  <si>
    <t xml:space="preserve">JOSE JOAQUIN FALLA TORRES </t>
  </si>
  <si>
    <t xml:space="preserve">ENMARCACION DISTINTIVOS </t>
  </si>
  <si>
    <t xml:space="preserve">COMPRA DE DISPOSITIVOS MEDICOS </t>
  </si>
  <si>
    <t>QUIRUMEDICAS LTDAS</t>
  </si>
  <si>
    <t>COMPRA MAT. MEDICO QUIRURGICO</t>
  </si>
  <si>
    <t>JEISON CRISTOPHER SALGUERO RUIZ</t>
  </si>
  <si>
    <t>COMPRA REPUESTO</t>
  </si>
  <si>
    <t>REPOSICION DE EQUIPO</t>
  </si>
  <si>
    <t>20190076-20190104</t>
  </si>
  <si>
    <t>67.000.000-300.000.000</t>
  </si>
  <si>
    <t>20191163-20191239</t>
  </si>
  <si>
    <t>20/05/2019-20/05/2019</t>
  </si>
  <si>
    <t>21020103-2201010703</t>
  </si>
  <si>
    <t xml:space="preserve">CULMA MEJIA JOHN ROBINSON-MEDIWORLD DEL TOLIMA </t>
  </si>
  <si>
    <t xml:space="preserve">GUILLERMINA RAYO DE SALINAS </t>
  </si>
  <si>
    <t xml:space="preserve">COMPRA ALIMENTOS BIENESTAR SOCIAL </t>
  </si>
  <si>
    <t xml:space="preserve">SUBIECON LTDA SUMINISTRAMOS BIENES Y ELEMENTOS DE CONSUMO </t>
  </si>
  <si>
    <t xml:space="preserve">COMPRA MATERIALES PARA EL LABORATORIO </t>
  </si>
  <si>
    <t xml:space="preserve">COMPRA REACTIVO LABORATORIO </t>
  </si>
  <si>
    <t xml:space="preserve">COMPRA MATERIALES MANTENIMIENTO </t>
  </si>
  <si>
    <t>COMPRA MATERIAL LABORATORIO</t>
  </si>
  <si>
    <t>20190097-20190237</t>
  </si>
  <si>
    <t>01/01/2019-27/06/2019</t>
  </si>
  <si>
    <t>500.000.000-100.000.000</t>
  </si>
  <si>
    <t>20191374-20191375</t>
  </si>
  <si>
    <t>03/07/2019-03/07/2019</t>
  </si>
  <si>
    <t>220101019802-220101019802</t>
  </si>
  <si>
    <t xml:space="preserve">COMPRA REACTIVO </t>
  </si>
  <si>
    <t xml:space="preserve">COMPRA REACTIVOS LABORATORIO </t>
  </si>
  <si>
    <t xml:space="preserve">COMPRA REACTIVOS E INSUMOS LABORATORIO </t>
  </si>
  <si>
    <t xml:space="preserve">DISTRICLINICOS IBAGUE </t>
  </si>
  <si>
    <t xml:space="preserve">COMPRA PRESERVATIVOS </t>
  </si>
  <si>
    <t xml:space="preserve">COMPRA MEDICAMENTO </t>
  </si>
  <si>
    <t xml:space="preserve">COMPRA ELEMENTOS SALUD PUBLICA </t>
  </si>
  <si>
    <t>COMPRA MAT. MEDICO QX</t>
  </si>
  <si>
    <t xml:space="preserve">MEDICAMENTOS </t>
  </si>
  <si>
    <t xml:space="preserve">VARIEDADES INFANTILES SANTI </t>
  </si>
  <si>
    <t>COMPRA MATERIALES SALUD PUBLICA</t>
  </si>
  <si>
    <t xml:space="preserve">30 DIASD </t>
  </si>
  <si>
    <t>MINIMIZAR S EN C</t>
  </si>
  <si>
    <t xml:space="preserve">SUMINISTRO MANOMETROS PLANTA OXIGENO </t>
  </si>
  <si>
    <t>001-20200001</t>
  </si>
  <si>
    <t xml:space="preserve">DAVID ENRIQUE MARTIN </t>
  </si>
  <si>
    <t xml:space="preserve">INSTALACION PUERTA CON ADECUACION </t>
  </si>
  <si>
    <t>001-20200002</t>
  </si>
  <si>
    <t xml:space="preserve">SEGUROS DEL ESTADO </t>
  </si>
  <si>
    <t>SOAT VEHICULO OFICIAL AMBULANCIA OTI 681</t>
  </si>
  <si>
    <t>001-20200003</t>
  </si>
  <si>
    <t xml:space="preserve">FUMIGACION TODAS LAS AREAS DEL HOSPITAL </t>
  </si>
  <si>
    <t>001-2020004</t>
  </si>
  <si>
    <t xml:space="preserve">VICTOR HUGO MORA SUAZA </t>
  </si>
  <si>
    <t xml:space="preserve">MANTENIMIENTO E INSTALACION DE CUBIERTA </t>
  </si>
  <si>
    <t>001-20200005</t>
  </si>
  <si>
    <t>JOHN EDINSSON OROZCO CASTRO</t>
  </si>
  <si>
    <t>ELABORACION, INSTALACION DE DISEÑO GRAFI</t>
  </si>
  <si>
    <t>001-20200006</t>
  </si>
  <si>
    <t xml:space="preserve">MANTENIMIENTO AUTOCLAVE </t>
  </si>
  <si>
    <t>001-20200007</t>
  </si>
  <si>
    <t xml:space="preserve">CONSULTA DE MEDICINA INTERNA </t>
  </si>
  <si>
    <t xml:space="preserve">MANUEL ALEXANDER GONZALEZ PADILLA </t>
  </si>
  <si>
    <t xml:space="preserve">RUTH MESA DURAN </t>
  </si>
  <si>
    <t xml:space="preserve">COMPRA MATERIALES ODONTOLOGIA </t>
  </si>
  <si>
    <t xml:space="preserve">CESAR ROMERO ARANA </t>
  </si>
  <si>
    <t xml:space="preserve">COMPRA AGUA EN BOTELLON PARA TODOS LOS SERVICIOS </t>
  </si>
  <si>
    <t>COMPRA REPUESTOS AUTOCLAVE</t>
  </si>
  <si>
    <t xml:space="preserve">COMPRA ELEMENTOS TERAPIA FISICA </t>
  </si>
  <si>
    <t xml:space="preserve">COMPRA MATERIAL ASEO </t>
  </si>
  <si>
    <t xml:space="preserve">DISTRIBUCIONES JM SOLUCIONES INTEGRALES PARA EL SECTOR SALUD </t>
  </si>
  <si>
    <t>N°</t>
  </si>
  <si>
    <t>GUSTAVO ADOLFO MATIS JIMENEZ</t>
  </si>
  <si>
    <t xml:space="preserve">PRESTACION DE SERVICIOS PROFESIONALES DE MEDICINA ESPECIALIZADA EN CIRUGIA GENERAL EN EL HOSPITAL SAN JUAN BAUTISTA DE CHAPARRAL BAJO SU PROPIA AUTONOMIA Y RESPONSABILIDAD </t>
  </si>
  <si>
    <t xml:space="preserve">6 MESES </t>
  </si>
  <si>
    <t xml:space="preserve">PRESTACION DE SERVICIOS PROFESIONALES EN MEDICINA INTERNA EN HOSPITAL SAN JUAN BAUTISTA DE CHAPARRAL </t>
  </si>
  <si>
    <t>INVERSIONES MARMEPA SAS-ZOMAC</t>
  </si>
  <si>
    <t xml:space="preserve">PRESTACION DE SERVICIOS PROFESIONALES DE MEDICINA ESPECIALIZADA EN ANESTESIOLOGIA EN HOSPITAL SAN JUAN BAUTISTA DE CHAPARRAL </t>
  </si>
  <si>
    <t xml:space="preserve">VICTOR HUGO DE LA PUENTE JABIB </t>
  </si>
  <si>
    <t>PRESTACION DE SERVICIOS PROFESIONALES DE MEDICINA ESPECIALIZADA EN PEDIATRIA EN EL HOSPITAL SAN JUAN BAUTISTA DE CHAPARRAL</t>
  </si>
  <si>
    <t xml:space="preserve">ANESMEDIC -SINDICATO DE GREMIO </t>
  </si>
  <si>
    <t xml:space="preserve">PRESTAR SERVICIO DE APOYO A LA GESTION EN LAS ACTIVIDADES EN EL SERVICIO DE GINECOLOGIA EN FORMA CONTINUA, OPORTUNA, EFICIENTE, EFECTIVA, BAJO SU PROPIA RESPONSABILIDAD Y AUTONOMIA EN EL HOSPITAL SAN JUAN BAUTISTA DE CHAPARRAL </t>
  </si>
  <si>
    <t xml:space="preserve"> 6 MESES </t>
  </si>
  <si>
    <t xml:space="preserve">PRESTACION DE SERVICIOS PROFESIONALES DE GINECOLOGIA EN EL HOSPITAL SAN JUAN BAUTISTA DE CHAPARRAL </t>
  </si>
  <si>
    <t>DOS DIAS POR MES DURANTE 6 MESES</t>
  </si>
  <si>
    <t xml:space="preserve">PRESTACION DE SERVICIOS DE APOYO A LA GESTION EN LAS ACTIVIDADES EN EL SERVICIO DE CIRUGIA  PEDIATRICA EN FORMA CONTINUA, OPORTUNA, EFICIENTE, EFECTIVA, BAJO SU PROPIA RESPONSABILIDAD Y AUTONOMIA EN EL HOSPITAL SAN JUAN BAUTISTA DE CHAPARRAL </t>
  </si>
  <si>
    <t>BYC SERVICIOS SAS- JHOAN MANUEL CARVAJAL</t>
  </si>
  <si>
    <t xml:space="preserve">PRESTACION DE SERVICIOS PROFESIONALES DE MEDICINA ESPECIALIZADA EN ORTOPEDIA Y TRAUMATOLOGIA EN EL HOSPITAL SAN JUAN BAUTISTA DE CHAPARRAL </t>
  </si>
  <si>
    <t xml:space="preserve">6 MESES 10 DIAS POR MES </t>
  </si>
  <si>
    <t>SALUD TOLIMA SAS</t>
  </si>
  <si>
    <t xml:space="preserve">CONTRATAR LA PRESTACION DE SERVICIOS PROFESIONALES EN RADIOLOGIA E IMEGNES DIAGNOSTICAS PARA EL DESARROLLO DE LOS PROCESOS DE CONSULTA EXTERNA, CIRUGIA, HOSPITALIZACION Y URGENCIAS EN FORMA CONTINUA, OPROTUNA, EFICIENTE, EFECTIVA, BAJO SU PROPIA RESPONSABILIDAD Y AUTONOMIA AL HOSPITAL SAN JUAN BAUTISTA E.S.E NIVEL II DE CHAPARRAL </t>
  </si>
  <si>
    <t xml:space="preserve">3 MESES Y/O HASTA AGOTAR RECURSOS </t>
  </si>
  <si>
    <t>JENNY ROCIO JIMENEZ PEREZ</t>
  </si>
  <si>
    <t xml:space="preserve">PRESTACION DE SERVICIOS PROFESIONALES DE MEDICINA ESPECIALIZADA EN GINECOLOGIA Y OBSTETRICA EN EL HOSPITAL SAN JUAN BAUTISTA DE CHAPARRAL </t>
  </si>
  <si>
    <t xml:space="preserve">LIZETH NATALIA HERNANDEZ MOLINA </t>
  </si>
  <si>
    <t xml:space="preserve">NICOLAS EDUARDO CORTES CARDENAS </t>
  </si>
  <si>
    <t xml:space="preserve">NICOLAS CUELLAR FERNANDEZ </t>
  </si>
  <si>
    <t xml:space="preserve">ADRIANA SARIT LAMBRAÑO ARIAS </t>
  </si>
  <si>
    <t xml:space="preserve">JUAN CARLOS PARRA ORTIZ </t>
  </si>
  <si>
    <t xml:space="preserve">JUAN DAVID LOZADA CASTRO </t>
  </si>
  <si>
    <t xml:space="preserve">VALERIA DELGADO HOYOS </t>
  </si>
  <si>
    <t xml:space="preserve">JORGE URIEL JUANIAS GARCIA </t>
  </si>
  <si>
    <t xml:space="preserve">SOCRATES ALBERTO PELAEZ URUEÑA </t>
  </si>
  <si>
    <t>JHON ALEXANDER AREVALO CASTELLANOS</t>
  </si>
  <si>
    <t xml:space="preserve">CHRISTOPHER LIBARDO TORRES LEAL </t>
  </si>
  <si>
    <t xml:space="preserve">PRESTACON DE SERVICIOS PROFESIONALES DE MEDICINA GENERAL EN EL HOSPITAL SAN JUAN BAUTISTA ESE DE CHAPARRAL </t>
  </si>
  <si>
    <t xml:space="preserve">DIEGO FERNANDO BAUTISTA LOPEZ </t>
  </si>
  <si>
    <t xml:space="preserve">NATALIA CABEZAS ROJAS </t>
  </si>
  <si>
    <t xml:space="preserve">JENNI JOHANNA PAJOY OSORIO </t>
  </si>
  <si>
    <t>ANDREA JESSENIA RODRIGUEZ DIAZ</t>
  </si>
  <si>
    <t xml:space="preserve">JHON ANDERSON GUARIN ANACONA </t>
  </si>
  <si>
    <t>IGNACIO MORENO ORTIZ</t>
  </si>
  <si>
    <t>MEDICAL INGENIEERING COLOMBIA MEC SAS</t>
  </si>
  <si>
    <t xml:space="preserve">PRESTAR SERVICIOS PROFESIONALES PARA LOS PROCESOS DE OFTALMOLOGIA EN FORMA CONTINUA, OPORTUNA, EFICIENTE, EFECTIVA BAJO SU PROPIA RESPONSABILIDAD Y AUTONOMIA EN LA ESE HOSPITAL SAN JUAN BAUTISTA DE CHAPARRAL TOLIMA </t>
  </si>
  <si>
    <t xml:space="preserve">JAIRO ANTONIO BLANCO GIRALDO </t>
  </si>
  <si>
    <t xml:space="preserve">12 MESES </t>
  </si>
  <si>
    <t>PRESTACION DE SERVICIOS PROFESIONALES COMO REVISOR FISCAL DEL HOSPITAL SAN JUAN BAUTISTA ESE</t>
  </si>
  <si>
    <t xml:space="preserve">PRESTACION DE SERVICIOS JURIDICOS PARA EL APOYO DE LOS PROCESOS DE GERENCIA, CONTRATACION, CARTERA, TALENTO HUMANO Y DEFENSA DEL HOSPITAL SAN JUAN BAUTISTA ESE DE CHAPARRAL TOLIMA </t>
  </si>
  <si>
    <t>01/01/20200</t>
  </si>
  <si>
    <t xml:space="preserve">COOPERATIVA DE TRANSPORTADORES DEL SUR DEL TOLIMA LIMITADA COINTRASUR </t>
  </si>
  <si>
    <t xml:space="preserve">CONTRATO DE PRESTACION DE SERVICIOS PROFESIONALES MANTENIMIENTO A LA DOTACION BIOMEDICA Y COORDINACION DEL DESARROLLO DEL PLAN DE MANTENIMIENTO HOSPITALARIO 2020 DEL HOSPITAL SAN JUAN BAUTISTA ESE DE CHAPARRAL TOLIMA </t>
  </si>
  <si>
    <t xml:space="preserve">SERVICIOS SEGURIDAD STAR DE COLOMBIA </t>
  </si>
  <si>
    <t xml:space="preserve">PRESTAR SERVICIOS DE VIGILANCIA GUARDA NO ARMADO LAS 24 HORAS DEL DIA CON RADIO COMUNICACIONES EN EL SERVICIO DE URGENCIAS Y 16 HORAS EN LA PUERTA PRINCIPAL DEL HOSPITAL SAN JUAN BAUTISTA ESE DE CHAPARRAL TOLIMA </t>
  </si>
  <si>
    <t xml:space="preserve">PRESTACION DE SERVICIO DE ASEO, LIMPIEZA Y DESINFECCION, MANEJO DE COCINA, MODISTERIA, JARDINERIA, PLANCHADO Y CAFETERIA  EN LAS INSTALACIONES DEL HOSPITAL SAN JUAN BAUTISTA ESE DE CHPARRAL TOLIMA, ASI COMO EL SUMINISTRO DE ELEMENTOS DE ASEO, BIENES Y EQUIPOS NECESARIOS PARA LA PRESTACION DEL SERVICIO </t>
  </si>
  <si>
    <t xml:space="preserve">2 MESES </t>
  </si>
  <si>
    <t xml:space="preserve">DISTRIBUIDORA COLOMBIANA DE MEDICAMENTOS SAS DISCOLMEDICA SAS </t>
  </si>
  <si>
    <t xml:space="preserve">SUMINISTRO DE MEDICAMENTOS PARA LA ESE HOSPITAL SAN JUIAN BAUTISTA DE CHAPARRAL TOLIMA </t>
  </si>
  <si>
    <t xml:space="preserve">JHON ROBINSON CULMA MEJIA </t>
  </si>
  <si>
    <t xml:space="preserve">SUMINISTRO DE INSUMOS Y REACTIVOS DE LABORATORIO CLINICO Y SERVICIO TRANSFUSIONAL PARA LA ESE HOSPITAL SAN JUAN BAUTISTA DE CHAPARRAL TOLIMA. </t>
  </si>
  <si>
    <t xml:space="preserve">MEDIEQUIPOS Y SUMINISTROS SAS </t>
  </si>
  <si>
    <t xml:space="preserve">SUMINISTRO DE MATERIAL QUIRURGICO PARA LA ESE HOSPITAL SAN JUAN BAUTISTA DE CHAPARRAL </t>
  </si>
  <si>
    <t xml:space="preserve">XANDER LUVIAM DEVIA VIATELA </t>
  </si>
  <si>
    <t>860.009.578-6</t>
  </si>
  <si>
    <t xml:space="preserve">CONTRATAR EL PROGRAMA DE SEGUROS QUE AMPARE LOS BIENES MUEBLES E INMUEBLES Y DEMAS INTERESES PATRIMONIALES DE PROPIEDAD DEL HOSPITAL SAN JUAN BAUTISTA EMPRESA SOCIAL DEL ESTADO Y AQUELLOS POR LOS CUALES SEA O LLEGARE A SER RESPONSABLE ASI: PYME TODO RIESGO, MANEJO GLOBAL. RESPONSABILIDAD CIVIL EXTRACONTRACTUAL Y AUTOMOVILES. </t>
  </si>
  <si>
    <t xml:space="preserve">PROYECTOS AMBIENTALES </t>
  </si>
  <si>
    <t xml:space="preserve">PRESTACION DE SERVICIOS DE APOYO A LA GESTION PARA LOS PROCESOS, SUBPROCESOS Y ACTIVIDADES CONEXAS DE RECOLECCION, TRANSPORTE Y DISPOSICION FINAL DE RESIDUOS PELIGROSOS PARA LA ESE HOSPITAL SAN JUAN BAUTISTA DE CHAPARRAL TOLIMA </t>
  </si>
  <si>
    <t xml:space="preserve">HEMOCENTRO DEL CAFÉ SAS </t>
  </si>
  <si>
    <t xml:space="preserve">SUMINISTRO DE SANGRE Y HEMODERIVADOS PARA EL HOSPITAL SAN JUAN BAUTISTA DE CHAPARRAL </t>
  </si>
  <si>
    <t xml:space="preserve">MARIA CAMILA ROJAS URBANO </t>
  </si>
  <si>
    <t xml:space="preserve">PRESTACION DE SERVICIOS COMO APOYO JURIDICO INTERNO-JUDICANTE-EN LAS AREAS DE CONTRATACION Y CARTERA COBRO COACTIVO DEL HOSPITAL SAN JUAN BAUTISTA ESE DE CHAPARRAL TOLIMA </t>
  </si>
  <si>
    <t xml:space="preserve">3 MESES </t>
  </si>
  <si>
    <t xml:space="preserve">PRESTACIÓN DE SERVICIOS EN LA VALIDACIÓN Y PRESENTACIÓN DE REGISTROS INDIVIDUALES DE PRESTACIÓN DE SERVICIOS (RIPS) DE CAPITA, EVENTO Y PYP, ELABORACIÓN Y CARGUE DE MEGAPLANOS DE MEDIMAS, ACOMPAÑAMIENTO EN LA GENERACIÓN, VALIDACIÓN Y CARGUE DEL ARCHIVO PLANO CON REPORTE DE ACTIVIDADES DE PROMOCIÓN Y PREVENCIÓN SEGÚN RESOLUCIÓN 4505 DE 2012 Y OTRAS PARA EL HOSPITAL SAN JUAN BAUTISTA ESE DE CHAPARRAL TOLIMA </t>
  </si>
  <si>
    <t>DIGITALWARE S.A.S</t>
  </si>
  <si>
    <t>CONTRATAR LOS SERVICIOS DE MANTENIMIENTO A DISTANCIA DEL SISTEMA DE INFORMACION HOSVITAL-HIS (SOFWARE) PARA EL HOSPITAL SAN JUAN BAUTISTA E.S.E DE CHAPARRAL</t>
  </si>
  <si>
    <t>11 MESES Y 11 DIAS</t>
  </si>
  <si>
    <t>860.005.114-4</t>
  </si>
  <si>
    <t>HERMINZON SERRANO</t>
  </si>
  <si>
    <t>LISNEY YADIRA RIVERA  GALLEGO</t>
  </si>
  <si>
    <t>11 MESES Y 16 DIAS</t>
  </si>
  <si>
    <t xml:space="preserve">SUMINISTRO DE REPUESTOS EN GENERAL PARA LOS EQUIPOS BIOMEDICOS, INDUSTRIALES, DE COMPUTO Y VEHICULOS DE PROPIEDAD DEL HOSPITAL SAN JUAN BAUTISTA E.S.E DE CHAPARRAL TOLIMA </t>
  </si>
  <si>
    <t xml:space="preserve">A PARTIR DE LA FIRMA DEL ACTA DE INICIO Y HASTA EL 31 DE DICIEMBRE DE 2020 Y/O HASTA AGOTAR LOS RECURSOS </t>
  </si>
  <si>
    <t>SUMINISTRO DE MEDICAMENTOS PARA LA ESE HOSPITAL SAN JUAN BAUTISTA DE CHAPARRAL TOLIMA</t>
  </si>
  <si>
    <t xml:space="preserve">4 MESES Y/O HASTA AGOTAR RECURSOS </t>
  </si>
  <si>
    <t>CENTRO MEDICO OFTALMOLOGICO Y LABORATORIO CLINICO ANDRADE NARVAEZ SOCIEDAD POR ACCIONES SIMPLIFICADA "COLCAN SAS"</t>
  </si>
  <si>
    <t xml:space="preserve">11 MESES </t>
  </si>
  <si>
    <t>SUMINISTRO DE MATERIALES DE ORTOPEDIA PARA EL HOSPITAL SAN JUAN BAUTISTA E.S.E. DE CHAPARRAL TOLIMA.</t>
  </si>
  <si>
    <t xml:space="preserve">JORGE ALBERTO VAQUIRO CAPERA </t>
  </si>
  <si>
    <t xml:space="preserve">PRESTACION DE SERVICIOS PROFESIONALES COMO REVISOR FISCAL DEL HOSPITAL SAN JUAN BAUTISTA E.S.E </t>
  </si>
  <si>
    <t xml:space="preserve">ROBERTO CARLOS PEREZ MORALES </t>
  </si>
  <si>
    <t xml:space="preserve">PRESTACION DE SERVICIOS DE MANTENIMIENTO PREVENTIVO DE LOS SISTEMAS DE REFRIGERACION (AIRES ACONDICIONADOS CUARTOS FRIOS NEVERAS INCLUYE REPUESTOS) DEL HOSPITAL SAN JUAN BAUTISTA E.S.E DE CHAPARRAL TOLIMA </t>
  </si>
  <si>
    <t>ONCODIAGNOSTICO S.A.S</t>
  </si>
  <si>
    <t>HEALTHCARE BIOINGENIERIA SAS</t>
  </si>
  <si>
    <t>10 MESES</t>
  </si>
  <si>
    <t>28/02/020</t>
  </si>
  <si>
    <t>3 MESES Y/O HASTA AGOTAR RECURSOS</t>
  </si>
  <si>
    <t xml:space="preserve">TOTAL CONTRATO </t>
  </si>
  <si>
    <t>SUSCRITOS</t>
  </si>
  <si>
    <t>ANULADOS</t>
  </si>
  <si>
    <t>EJECUTADOS</t>
  </si>
  <si>
    <t>PROCESO DE EJECUCION</t>
  </si>
  <si>
    <t>TOTAL</t>
  </si>
  <si>
    <t>VALOR</t>
  </si>
  <si>
    <t>CONTRATACION DIRECTA FORMALIDADES PLENAS</t>
  </si>
  <si>
    <t>CONTRATACION DIRECTA ORDENS DE COMPRA Y DE TRABAJO</t>
  </si>
  <si>
    <t>001-20190002</t>
  </si>
  <si>
    <t>DEYANIRA GONZALEZ DEVIA</t>
  </si>
  <si>
    <t>PRESTACION DE SERVICIOS CONSULTA ESPECIALIZADA MEDICINA INTERNA</t>
  </si>
  <si>
    <t>001-20190003</t>
  </si>
  <si>
    <t>PRESTACION DE SERVICIOS ESPECIALIZADOS DE ORTOPEDIA</t>
  </si>
  <si>
    <t>001-20190011</t>
  </si>
  <si>
    <t>MARISOL MURILLO MURILLO</t>
  </si>
  <si>
    <t>REMUNERACION SERVICIOS TECNICOS</t>
  </si>
  <si>
    <t>001-20190013</t>
  </si>
  <si>
    <t>SERVICIOS DE LABORATORIO CLINICO</t>
  </si>
  <si>
    <t>001-20190016</t>
  </si>
  <si>
    <t>DOLLY BARRAGAN URBANO</t>
  </si>
  <si>
    <t>CONSULTA ESPECIALIZADA MEDICINA LABORAL</t>
  </si>
  <si>
    <t xml:space="preserve">COMPRA REPUESTO EQUIPO INDUSTRIAL </t>
  </si>
  <si>
    <t xml:space="preserve">JUNIOR ORLANDO QUINTERO CARTAGENA </t>
  </si>
  <si>
    <t xml:space="preserve">SUMINISTRO DE DOTACIONES PARA PERSONAL SUPERNUMERARIO </t>
  </si>
  <si>
    <t xml:space="preserve">COMPRA KITS DEPORTIVOS SEMANA DE HABITOS DE VIDA SALUDABLE SALUD PUBLICA </t>
  </si>
  <si>
    <t xml:space="preserve">JOHN EDINSSON OROZCO CASTRO </t>
  </si>
  <si>
    <t xml:space="preserve">ELABORACION DISEÑO E IMPRESIÓN DE SEÑALIZACION Y OTROS PARA EL HOSPITAL SAN JUAN BAUTISTA </t>
  </si>
  <si>
    <t>EQUIMEDICAS</t>
  </si>
  <si>
    <t xml:space="preserve">COMPRA EQUIPO TERAPIA FISICA </t>
  </si>
  <si>
    <t>COMPRA MEDICAMENTOS PARA RAYOS X</t>
  </si>
  <si>
    <t xml:space="preserve">COMPRA FILTROS BIOENERGETICOS SALUD PUBLICA </t>
  </si>
  <si>
    <t>30 DIA S</t>
  </si>
  <si>
    <t xml:space="preserve">COMPRA PAPELERIA Y MAT OFICINA </t>
  </si>
  <si>
    <t xml:space="preserve">TURRISYSTEM LIMITADA </t>
  </si>
  <si>
    <t xml:space="preserve">LICENCIA ANTIVIRUS </t>
  </si>
  <si>
    <t xml:space="preserve">20 DIAS </t>
  </si>
  <si>
    <t xml:space="preserve">ANGELA ADRIANA SALGUERO ZARABANDA </t>
  </si>
  <si>
    <t xml:space="preserve">19 DIAS </t>
  </si>
  <si>
    <t xml:space="preserve">HERMINZO SERRANO MENDOZA </t>
  </si>
  <si>
    <t xml:space="preserve">MARIA JUDITH ARTEAGA BONILLA </t>
  </si>
  <si>
    <t xml:space="preserve">COMPRA MAT. ASEO </t>
  </si>
  <si>
    <t xml:space="preserve">18 DIAS </t>
  </si>
  <si>
    <t>20190195-20190486</t>
  </si>
  <si>
    <t>01/04/2019-01/12/2019</t>
  </si>
  <si>
    <t>4850360-883.000</t>
  </si>
  <si>
    <t>20192646-20192647</t>
  </si>
  <si>
    <t>2102010107-2102010105</t>
  </si>
  <si>
    <t xml:space="preserve">JOHN EDINSON OROZCO CASTRO </t>
  </si>
  <si>
    <t>COMPRA MATERIALES Y REACTIVOS LABORATORIO</t>
  </si>
  <si>
    <t xml:space="preserve">16 DIAS </t>
  </si>
  <si>
    <t xml:space="preserve">13 DIAS </t>
  </si>
  <si>
    <t xml:space="preserve">COMPRA ELEMENTOS DE ASEO </t>
  </si>
  <si>
    <t xml:space="preserve">7 DIAS </t>
  </si>
  <si>
    <t>20190492-20190494</t>
  </si>
  <si>
    <t>234.750-841.600</t>
  </si>
  <si>
    <t>20192675-20192676</t>
  </si>
  <si>
    <t xml:space="preserve">COMPRA VAJILLA  Y MENAJE </t>
  </si>
  <si>
    <t xml:space="preserve">5 DIAS </t>
  </si>
  <si>
    <t>20190466-20190504</t>
  </si>
  <si>
    <t>28/11/2019-01/12/2019</t>
  </si>
  <si>
    <t>83260-1.958.000</t>
  </si>
  <si>
    <t>20192684-20192685</t>
  </si>
  <si>
    <t>TRAUMASUR TIENDA DE LA SALIUD SAS</t>
  </si>
  <si>
    <t xml:space="preserve">COMPRA MAT. ORTOPEDIA </t>
  </si>
  <si>
    <t>MESSER COLOMBIA SA</t>
  </si>
  <si>
    <t xml:space="preserve">COMPRA OXIGENO MEDICINAL </t>
  </si>
  <si>
    <t xml:space="preserve">COMPRA REPUESTOS EQUIPOS INDUTRIALÑES </t>
  </si>
  <si>
    <t xml:space="preserve">4 DIAS </t>
  </si>
  <si>
    <t>CUADRO RESUMEN DE CONTRATACION 2019</t>
  </si>
  <si>
    <t>CUADRO RESUMEN DE CONTRATACION 2020</t>
  </si>
  <si>
    <t>CONVOCATORIAS E INVITACIONES POR MEDIOS ELECTRONICOS</t>
  </si>
  <si>
    <t>PRESTACION DE SERVICIOS PROFESIONALES DE MEDICINA ESPECIALIZADA EN MEDICINA INTERNA  EN EL HOSPITAL SAN JUAN BAUTISTA DE CHAPARRAL</t>
  </si>
  <si>
    <t>MULTILAB LABORATORIO Y DIAGNOSTICO CLINICO S.A.S ZOMAC</t>
  </si>
  <si>
    <t>9 MESE Y 18 DIAS</t>
  </si>
  <si>
    <t>QUIRUMEDICAS LTDA</t>
  </si>
  <si>
    <t>001-20200008</t>
  </si>
  <si>
    <t>001-20200009</t>
  </si>
  <si>
    <t>001-20200010</t>
  </si>
  <si>
    <t>digito verificacion</t>
  </si>
  <si>
    <t>(C) Compañia Aseguradora</t>
  </si>
  <si>
    <t>(C) Numero Poliza</t>
  </si>
  <si>
    <t>(F) Fecha Expedicion Poliza</t>
  </si>
  <si>
    <t>(C) Amparo</t>
  </si>
  <si>
    <t>(D) Valor Poliza</t>
  </si>
  <si>
    <t>(F) Fecha Inicio Poliza</t>
  </si>
  <si>
    <t>(F) Fecha Finalizacion Poliza</t>
  </si>
  <si>
    <t>SUPERVISOR</t>
  </si>
  <si>
    <t>(F) Fecha Adicion</t>
  </si>
  <si>
    <t>(C) Plazo Adicion</t>
  </si>
  <si>
    <t>CDP ADICION</t>
  </si>
  <si>
    <t>RP ADICION</t>
  </si>
  <si>
    <t>POLIZA ADICION</t>
  </si>
  <si>
    <t>VALOR POLIZA</t>
  </si>
  <si>
    <t>(D) Valor Acta Recibo Final</t>
  </si>
  <si>
    <t>(F) Fecha Adicion 2</t>
  </si>
  <si>
    <t>(C) Plazo Adicion 2</t>
  </si>
  <si>
    <t xml:space="preserve">FECHA </t>
  </si>
  <si>
    <t>CDP /RP ANULADOS</t>
  </si>
  <si>
    <t>OBSERVACIONES</t>
  </si>
  <si>
    <t>CUENTA DE COBRO MAYO</t>
  </si>
  <si>
    <t>fecha de pago</t>
  </si>
  <si>
    <t>No COMPROBANTE</t>
  </si>
  <si>
    <t>PAGO ENERO</t>
  </si>
  <si>
    <t>No Pago Comp.</t>
  </si>
  <si>
    <t>PAGO FEBRERO</t>
  </si>
  <si>
    <t>PAGO MARZO</t>
  </si>
  <si>
    <t>PAGO ABRIL</t>
  </si>
  <si>
    <t>PAGO MAYO</t>
  </si>
  <si>
    <t>PAGO JUNIO</t>
  </si>
  <si>
    <t>PAGO JULIO</t>
  </si>
  <si>
    <t>PAGO AGOSTO</t>
  </si>
  <si>
    <t>PAGOSEP</t>
  </si>
  <si>
    <t>PAGO OCT</t>
  </si>
  <si>
    <t>PAGO NOV</t>
  </si>
  <si>
    <t>PAGO DIC</t>
  </si>
  <si>
    <t>SCARE</t>
  </si>
  <si>
    <t>RESPONSABILIDAD CIVIL</t>
  </si>
  <si>
    <t>300 SMLMV</t>
  </si>
  <si>
    <t xml:space="preserve">MAYRA CAROLINA CUELLAR FERNANDEZ </t>
  </si>
  <si>
    <t>https://www.contratos.gov.co/consultas/detalleProceso.do?numConstancia=20-12-10250836</t>
  </si>
  <si>
    <t>https://www.contratos.gov.co/consultas/detalleProceso.do?numConstancia=20-12-10250867</t>
  </si>
  <si>
    <t xml:space="preserve">EQUIDAD SEGUROS </t>
  </si>
  <si>
    <t>AA011611</t>
  </si>
  <si>
    <t xml:space="preserve">CUMPLIMIENTO </t>
  </si>
  <si>
    <t>https://www.contratos.gov.co/consultas/detalleProceso.do?numConstancia=20-12-10252658</t>
  </si>
  <si>
    <t>400 SMLMV</t>
  </si>
  <si>
    <t>https://www.contratos.gov.co/consultas/detalleProceso.do?numConstancia=20-12-10252693</t>
  </si>
  <si>
    <t>61-03-101000278</t>
  </si>
  <si>
    <t>https://www.contratos.gov.co/consultas/detalleProceso.do?numConstancia=20-12-10252754</t>
  </si>
  <si>
    <t>61-46-101004366</t>
  </si>
  <si>
    <t>https://www.contratos.gov.co/consultas/detalleProceso.do?numConstancia=20-12-10252975</t>
  </si>
  <si>
    <t>https://www.contratos.gov.co/consultas/detalleProceso.do?numConstancia=20-12-10253008</t>
  </si>
  <si>
    <t>61-46-101004368</t>
  </si>
  <si>
    <t xml:space="preserve">PRESTAR SERVICIOS ESPECIALIZADOS Y SUBESPECIALIZADOS EN GASTROENTEROLOGIA CLINICO Y QUIRURGICA EN FORMA CONTINUA, OPORTUNA, EFICIENTE, BAJO SU PROPIA RESPONSABILIDAD Y AUTONOMIA AL HOPITAL SAN JUAN BAUTISTA DE CHAPARRAL </t>
  </si>
  <si>
    <t>AA011663</t>
  </si>
  <si>
    <t>https://www.contratos.gov.co/consultas/detalleProceso.do?numConstancia=20-12-1025337</t>
  </si>
  <si>
    <t>CHUBB SEGUROS COLOMBIA S.A</t>
  </si>
  <si>
    <t>05/02/20109</t>
  </si>
  <si>
    <t>https://www.contratos.gov.co/consultas/detalleProceso.do?numConstancia=20-12-10253530</t>
  </si>
  <si>
    <t>25-44-101137359</t>
  </si>
  <si>
    <t>11/03/2020 -2020-04-23</t>
  </si>
  <si>
    <t>20200126/20200133</t>
  </si>
  <si>
    <t>20200523/20200748</t>
  </si>
  <si>
    <t>https://www.contratos.gov.co/consultas/detalleProceso.do?numConstancia=20-12-10253601</t>
  </si>
  <si>
    <t xml:space="preserve">RESPONSABILIDAD CIVIL </t>
  </si>
  <si>
    <t xml:space="preserve">REPONSABILIDAD CIVIL </t>
  </si>
  <si>
    <t>https://www.contratos.gov.co/consultas/detalleProceso.do?numConstancia=20-12-1025369</t>
  </si>
  <si>
    <t>https://www.contratos.gov.co/consultas/detalleProceso.do?numConstancia=20-12-10253772</t>
  </si>
  <si>
    <t>https://www.contratos.gov.co/consultas/detalleProceso.do?numConstancia=20-12-10253797</t>
  </si>
  <si>
    <t xml:space="preserve">SCARE </t>
  </si>
  <si>
    <t xml:space="preserve">YENNY PAOLA SUAREZ PADILLA </t>
  </si>
  <si>
    <t>https://www.contratos.gov.co/consultas/detalleProceso.do?numConstancia=20-12-10253877</t>
  </si>
  <si>
    <t>https://www.contratos.gov.co/consultas/detalleProceso.do?numConstancia=20-12-10253932</t>
  </si>
  <si>
    <t xml:space="preserve">PRESTACION DE SERVICIOS DE MEDICINA GENERAL EN EL HOSPITAL SAN JUAN BAUTISTA DE CHAPARRAL </t>
  </si>
  <si>
    <t xml:space="preserve">MAPFRE COLOMBIA </t>
  </si>
  <si>
    <t>https://www.contratos.gov.co/consultas/detalleProceso.do?numConstancia=20-12-10254004</t>
  </si>
  <si>
    <t xml:space="preserve">CONFIANZA </t>
  </si>
  <si>
    <t>RM008256</t>
  </si>
  <si>
    <t>https://www.contratos.gov.co/consultas/detalleProceso.do?numConstancia=20-12-10254107</t>
  </si>
  <si>
    <t>https://www.contratos.gov.co/consultas/detalleProceso.do?numConstancia=20-12-10254156</t>
  </si>
  <si>
    <t>SURAMERICANA</t>
  </si>
  <si>
    <t>https://www.contratos.gov.co/consultas/detalleProceso.do?numConstancia=20-12-10254167</t>
  </si>
  <si>
    <t xml:space="preserve">SEGUROS DE RESPONSABILIDAD CIVIL </t>
  </si>
  <si>
    <t>85-03-101004340</t>
  </si>
  <si>
    <t>https://www.contratos.gov.co/consultas/detalleProceso.do?numConstancia=20-12-10254155</t>
  </si>
  <si>
    <t>AA11621</t>
  </si>
  <si>
    <t>https://www.contratos.gov.co/consultas/detalleProceso.do?numConstancia=20-12-10254184</t>
  </si>
  <si>
    <t>RESPONSABILIDAD CIVIL PROFESIONAL</t>
  </si>
  <si>
    <t>https://www.contratos.gov.co/consultas/detalleProceso.do?numConstancia=20-12-10254306</t>
  </si>
  <si>
    <t>33-03-101021311</t>
  </si>
  <si>
    <t>https://www.contratos.gov.co/consultas/detalleProceso.do?numConstancia=20-12-10254326</t>
  </si>
  <si>
    <t>https://www.contratos.gov.co/consultas/detalleProceso.do?numConstancia=20-12-10254341</t>
  </si>
  <si>
    <t>https://www.contratos.gov.co/consultas/detalleProceso.do?numConstancia=20-12-10254361</t>
  </si>
  <si>
    <t>https://www.contratos.gov.co/consultas/detalleProceso.do?numConstancia=20-12-10254369</t>
  </si>
  <si>
    <t>LIBERTY SEGUROS SA</t>
  </si>
  <si>
    <t>https://www.contratos.gov.co/consultas/detalleProceso.do?numConstancia=20-12-10254386</t>
  </si>
  <si>
    <t>2020-02--28</t>
  </si>
  <si>
    <t>https://www.contratos.gov.co/consultas/detalleProceso.do?numConstancia=20-12-10254399</t>
  </si>
  <si>
    <t>33-03-101020152</t>
  </si>
  <si>
    <t>https://www.contratos.gov.co/consultas/detalleProceso.do?numConstancia=20-12-10254409</t>
  </si>
  <si>
    <t>https://www.contratos.gov.co/consultas/detalleProceso.do?numConstancia=20-12-10254423</t>
  </si>
  <si>
    <t>https://www.contratos.gov.co/consultas/detalleProceso.do?numConstancia=20-12-10254434</t>
  </si>
  <si>
    <t>MAFRE COLOMBIA</t>
  </si>
  <si>
    <t>.212622000012</t>
  </si>
  <si>
    <t>https://www.contratos.gov.co/consultas/detalleProceso.do?numConstancia=20-12-10254487</t>
  </si>
  <si>
    <t>25-44-101137394</t>
  </si>
  <si>
    <t>https://www.contratos.gov.co/consultas/detalleProceso.do?numConstancia=20-12-10254498</t>
  </si>
  <si>
    <t>PRESTAR SUS SERVICIOS COMO CONTADOR EN EL PROCESO FINANCIERO Y DE RECURSOS FISICOS Y CUMPLIENDO LAS EXIGENCIAS DE LOS ENTES DE CONTROL, LA SUPERSALUD, MINISTERIO DE SALUD ENTRE OTROS</t>
  </si>
  <si>
    <t xml:space="preserve">ASEGURADORA SOLIDARIA DE COLOMBIA </t>
  </si>
  <si>
    <t>480-47-994000038599</t>
  </si>
  <si>
    <t>CUMPLIMIENTO DEL CONTRATO</t>
  </si>
  <si>
    <t>https://www.contratos.gov.co/consultas/detalleProceso.do?numConstancia=20-12-10254561</t>
  </si>
  <si>
    <t>N/A</t>
  </si>
  <si>
    <t>https://www.contratos.gov.co/consultas/detalleProceso.do?numConstancia=20-12-10271842</t>
  </si>
  <si>
    <t>25-44-101137410</t>
  </si>
  <si>
    <t xml:space="preserve">YOLANDA MUÑOZ OLAYA </t>
  </si>
  <si>
    <t>https://www.contratos.gov.co/consultas/detalleProceso.do?numConstancia=20-12-10254466</t>
  </si>
  <si>
    <t xml:space="preserve">SUMINISTRO DE COMBUSTIBLE TIPO GASOLINA CORRIENTE Y ACPM PARA LAS AMBULANCIAS TIPO TAB, TAM, EL CAMPERO TOYOTA, LOS VEHICULOS ADMINISTRATIVOS Y LA PLANTA ELECTRICA DEL HOSPITAL SAN JUAN BAUTISTA ESES DE CHAPARRAL TOLIMA, PARA LA VIGENCIA 2020 Y/O  HASTA AGOTAR LOS RECURSOS ASIGNADOS </t>
  </si>
  <si>
    <t>480-47-994000038589</t>
  </si>
  <si>
    <t>,</t>
  </si>
  <si>
    <t>https://www.contratos.gov.co/consultas/detalleProceso.do?numConstancia=20-12-10254506</t>
  </si>
  <si>
    <t>AA011615</t>
  </si>
  <si>
    <t>https://www.contratos.gov.co/consultas/detalleProceso.do?numConstancia=20-12-10254549</t>
  </si>
  <si>
    <t>15-44-101222491</t>
  </si>
  <si>
    <t xml:space="preserve">OLGA ELOISA CASTAÑEDA </t>
  </si>
  <si>
    <t>https://www.contratos.gov.co/consultas/detalleProceso.do?numConstancia=20-12-10254584</t>
  </si>
  <si>
    <t>25-44-101137569</t>
  </si>
  <si>
    <t>CUMPLIMIENTO DEL CONTRATO-  SALARIOS, PRESTACIONES SOCIALES LEGALES E INDEMIZACIONES</t>
  </si>
  <si>
    <t xml:space="preserve">ALBA LORENA GARRIDO DUCUARA </t>
  </si>
  <si>
    <t>https://www.contratos.gov.co/consultas/detalleProceso.do?numConstancia=20-12-10254598</t>
  </si>
  <si>
    <t xml:space="preserve">SEGUROS MUNDIAL </t>
  </si>
  <si>
    <t>NV-100021769</t>
  </si>
  <si>
    <t xml:space="preserve">DIEGO HERNAN JIMENEZ SIERRA </t>
  </si>
  <si>
    <t>https://www.contratos.gov.co/consultas/detalleProceso.do?numConstancia=20-12-10254594</t>
  </si>
  <si>
    <t>25-44-101137597</t>
  </si>
  <si>
    <t>https://www.contratos.gov.co/consultas/detalleProceso.do?numConstancia=20-12-10254628</t>
  </si>
  <si>
    <t>25-44-101137561</t>
  </si>
  <si>
    <t>https://www.contratos.gov.co/consultas/detalleProceso.do?numConstancia=20-12-10259725</t>
  </si>
  <si>
    <t>https://www.contratos.gov.co/consultas/detalleProceso.do?numConstancia=20-12-10254645</t>
  </si>
  <si>
    <t>NA</t>
  </si>
  <si>
    <t>YENNY PAOLA SUAREZ PADILLA</t>
  </si>
  <si>
    <t>https://www.contratos.gov.co/consultas/detalleProceso.do?numConstancia=20-12-10254651</t>
  </si>
  <si>
    <t xml:space="preserve">SURAMERICANA </t>
  </si>
  <si>
    <t>CUMPLIMOENTO</t>
  </si>
  <si>
    <t>https://www.contratos.gov.co/consultas/detalleProceso.do?numConstancia=20-12-10254661</t>
  </si>
  <si>
    <t>42-44-101122264</t>
  </si>
  <si>
    <t xml:space="preserve">MERCEDES DEL PILAR MAHECHA </t>
  </si>
  <si>
    <t>https://www.contratos.gov.co/consultas/detalleProceso.do?numConstancia=20-12-10254652</t>
  </si>
  <si>
    <t>https://www.contratos.gov.co/consultas/detalleProceso.do?numConstancia=20-12-10254669</t>
  </si>
  <si>
    <t>25-44-101137579</t>
  </si>
  <si>
    <t>ANGELICA DEL PILAR OCAMPO Y ANA  FERNANDA CARDONA</t>
  </si>
  <si>
    <t>https://www.contratos.gov.co/consultas/detalleProceso.do?numConstancia=20-12-10254679</t>
  </si>
  <si>
    <t>21-44-101316147</t>
  </si>
  <si>
    <t>YEINSON JAVIER CARDENAS VELASQUEZ</t>
  </si>
  <si>
    <t>https://www.contratos.gov.co/consultas/detalleProceso.do?numConstancia=20-12-10254681</t>
  </si>
  <si>
    <t xml:space="preserve">PRESTACION DE SERVICIOS PROFESIONALES DE INSTRUMENTACION QUIRURGICA EN EL HOSPITAL SAN JUAN BAUTISTA DE CHAPARRAL </t>
  </si>
  <si>
    <t>https://www.contratos.gov.co/consultas/detalleProceso.do?numConstancia=20-12-10272373</t>
  </si>
  <si>
    <t>SUMINISTRO DE OXIGENO MEDICINAL GASEOSO Y LIQUIDO Y OTROS, PARA EL HOSPITAL SAN JUAN BAUTISTA E.S.E. DE  CHAPARRALTOLIMA</t>
  </si>
  <si>
    <t>SEGUROS BOLIVAR</t>
  </si>
  <si>
    <t>.1006000608101</t>
  </si>
  <si>
    <t>https://www.contratos.gov.co/consultas/detalleProceso.do?numConstancia=20-12-10301637</t>
  </si>
  <si>
    <t>PRESTACION DE SERVICIOS PARA EL PROCESAMIENTO DE MUESTRA BIOLOGICAS INCLUYE  LA LECTURA PARA LOS PACIENTES DE HOSPITALIZACION URGENCIA Y CONSULTA EXTERNA PARA LA ESE HOSPITAL SAN JUAN BAUTISTA DE CHAPARRAL</t>
  </si>
  <si>
    <t>AA,77888</t>
  </si>
  <si>
    <t>https://www.contratos.gov.co/consultas/detalleProceso.do?numConstancia=20-12-10293682</t>
  </si>
  <si>
    <t>SUMINISTRO DE ALIMENTOS ( VERDURAS FRUTAS, CARNES LICHIGO EN GENERAL) PARA LA ATENCION DE LOS PACIENTES DEL HOSPITAL SAN JUAN BAUTISTA DE CHAPARRAL TOLIMA</t>
  </si>
  <si>
    <t>AA011630</t>
  </si>
  <si>
    <t>CUMPLIMIENTO DEL CONTRATO Y CALIDAD DEL SERVICIO</t>
  </si>
  <si>
    <t>ALBA LORENA GARRIDO DUCUARA</t>
  </si>
  <si>
    <t>https://www.contratos.gov.co/consultas/detalleProceso.do?numConstancia=20-12-10298658</t>
  </si>
  <si>
    <t>SUMINISTRO DE MATERIALES PARA OFICINA, PAPELERIA E INSUMOS RELACIONADOS CON EL RUBRO PRINCIPAL PARA EL HOSPITAL SAN JUAN BAUTISTA ESE. DE CHAPARRAL TOLIMA.</t>
  </si>
  <si>
    <t>AA11627</t>
  </si>
  <si>
    <t>CUMPLIMIENTO DEL CONTRATO Y CALIDAD Y CORRECTO FUNCIONAMIENTO DE LOS BIENES Y EQUIPOS SUMINISTRADOS</t>
  </si>
  <si>
    <t>https://www.contratos.gov.co/consultas/detalleProceso.do?numConstancia=20-12-10290710</t>
  </si>
  <si>
    <t>AA011628</t>
  </si>
  <si>
    <t>CUMPLIMIENTO</t>
  </si>
  <si>
    <t>NV-100021924</t>
  </si>
  <si>
    <t>CUMPLIMIENTO DEL CONTRATO Y  CALIDAD  Y CORRECTO FUNCIONAMIENTO DE LOS BIENOS Y EQUIPO SUMINISTRO</t>
  </si>
  <si>
    <t>https://www.contratos.gov.co/consultas/detalleProceso.do?numConstancia=20-12-10299376</t>
  </si>
  <si>
    <t xml:space="preserve">PRESTACION DE SERVICIOS PARA EL PROCESAMIENTO  DE MUESTRAS BILOGICAS INCLUYE LA LECTURA PARA LOS PACIENTES DE HOSPITALIZACION, URGENCIAS, Y CONSULTA EXTERNA PARA LA ESE HOSPITAL SAN JUAN BAUTISTA DE CHAPARRAL TOLIMA. </t>
  </si>
  <si>
    <t>14-44-101115517</t>
  </si>
  <si>
    <t>MAYRA CAROLINA CUELLAR FERNANDEZ / MERCEDEZ MAHECHA</t>
  </si>
  <si>
    <t>https://www.contratos.gov.co/consultas/detalleProceso.do?numConstancia=20-12-10340423</t>
  </si>
  <si>
    <t>AA- 011679</t>
  </si>
  <si>
    <t>MAYRA CAROLINA CUELLAR</t>
  </si>
  <si>
    <t>https://www.contratos.gov.co/consultas/detalleProceso.do?numConstancia=20-12-10373273</t>
  </si>
  <si>
    <t>25-44-101139303</t>
  </si>
  <si>
    <t>https://www.contratos.gov.co/consultas/detalleProceso.do?numConstancia=20-12-10397429</t>
  </si>
  <si>
    <t>25-44-101139493</t>
  </si>
  <si>
    <t xml:space="preserve">DAVID FERNANDO GONZALEZ </t>
  </si>
  <si>
    <t>https://www.contratos.gov.co/consultas/detalleProceso.do?numConstancia=20-12-10429101</t>
  </si>
  <si>
    <t>PRESTAR SERVICIOS EN LA TOMA DE
ULTRASONOGRAFIAS GINECOLOGICAS Y OBSTETRICAS PARA EL HOSPITAL SAN JUAN BAUTISTA E.S.E DE CHAPARRAL.</t>
  </si>
  <si>
    <t>25-44-101139824</t>
  </si>
  <si>
    <t>https://www.contratos.gov.co/consultas/detalleProceso.do?numConstancia=20-12-10439998</t>
  </si>
  <si>
    <t xml:space="preserve">PRESTAR SERVICIOS DE CALIBRACION DE EQUIPOS BIOMEDICO Y VALIDACION DE CADENA DE FRIO DEL HOSPITAL SAN JUAN BAUTISTA E.S.E DE CHAPARRAL TOLIMA. </t>
  </si>
  <si>
    <t>INGENIERIA Y SOLUCIONES / IDE</t>
  </si>
  <si>
    <t>https://www.contratos.gov.co/consultas/detalleProceso.do?numConstancia=20-12-10477761</t>
  </si>
  <si>
    <t>25-44-101140512</t>
  </si>
  <si>
    <t>CUMPLIMIENTO DEL CONTRATO Y PAGO DE SALARIOS , PRESTASIONES SOCIALES E INDEMNIZACIONES LABORES</t>
  </si>
  <si>
    <t>202-12-28</t>
  </si>
  <si>
    <t>https://www.contratos.gov.co/consultas/detalleProceso.do?numConstancia=20-12-10522771</t>
  </si>
  <si>
    <t>SEGURO DE RESPONSABILIDAD CIVIL
PROFESIONAL MEDICA PARA EMPRESAS DE SALUD (CLINICAS Y HOSPITALES) Y RESPONSABILIDAD CIVIL SERVIDORES PUBLICOS PARAL EL HOSPITAL SAN JUAN
BAUTISTA E.S.E DE CHAPARRAL TOLIMA</t>
  </si>
  <si>
    <t>YENNY PAOLA  SUAREZ  PADILLA</t>
  </si>
  <si>
    <t>https://www.contratos.gov.co/consultas/detalleProceso.do?numConstancia=20-12-10557943</t>
  </si>
  <si>
    <t xml:space="preserve">SUMINISTRO DE MEDICAMENTOS PARA LA ESE HOSPITAL SAN JUAN BAUTISTA DE CHAPARRAL TOLIMA </t>
  </si>
  <si>
    <t>NV-100023588</t>
  </si>
  <si>
    <t>CUMPLIMIENTO DEL CONTRATO Y CALIDAD Y CORRECTO FUNCIONAMIENTO</t>
  </si>
  <si>
    <t>DIEGO HERNAN JIMENEZ SIERRA</t>
  </si>
  <si>
    <t>https://www.contratos.gov.co/consultas/detalleProceso.do?numConstancia=20-12-10535790</t>
  </si>
  <si>
    <t>62-03-1010280790</t>
  </si>
  <si>
    <t>RESPONSABILIDAD CIVIL  PROFESIONAL</t>
  </si>
  <si>
    <t>MAYRA CAROLINA CUELLAR FERNADEZ</t>
  </si>
  <si>
    <t>https://www.contratos.gov.co/consultas/detalleProceso.do?numConstancia=20-12-10571215</t>
  </si>
  <si>
    <t>Prestación de servicios profesionales como contador Público Titulado para realizar la información exógena tributaria en medios electrónicos  del año gravable 2019 y reportar a la DIAN, de acuerdo a lo establecido en los artículos 631 y 631-3, el E.T., articulo 2.8.4.3.1.2. del decreto 1068 de 2015 Decreto Único Reglamentario del Sector Hacienda y Crédito Público y el artículo 7 del Decreto 2733 de 2012  y de acuerdo a los cambios establecidos por la resolución 0060 de octubre 30 del 2017.</t>
  </si>
  <si>
    <t>480-47-994000039047</t>
  </si>
  <si>
    <t>https://www.contratos.gov.co/consultas/detalleProceso.do?numConstancia=20-12-10581467</t>
  </si>
  <si>
    <t>25-44101140950</t>
  </si>
  <si>
    <t>CUMPLIMIENTO DEL CONTRATO Y CALIDAD Y CORRECTO FUNCIONAMIENTO DE LOS BIENES</t>
  </si>
  <si>
    <t>https://www.contratos.gov.co/consultas/detalleProceso.do?numConstancia=20-12-10581718</t>
  </si>
  <si>
    <t>PRESTACION DE SERVICIOS PARA EL PROCESAMIENTO DE MUESTRA BIOLOGICAS INCLUYE  LA LECTURA PARA LOS PACIENTES DE HOSPITALIZACION URGENCIA Y CONSULTA EXTERNA PARA LA ESE HOSPITAL SAN JUAN BAUTISTA DE CHAPARRAL TOLIMA</t>
  </si>
  <si>
    <t>EQUIDAD SEGUROS</t>
  </si>
  <si>
    <t>AA 011768</t>
  </si>
  <si>
    <t>MERCEDES DEL PILAR MAHECHA</t>
  </si>
  <si>
    <t>https://www.contratos.gov.co/consultas/detalleProceso.do?numConstancia=20-12-10581795</t>
  </si>
  <si>
    <t>21-44-101320106</t>
  </si>
  <si>
    <t>CUMPLIMIENTO DEL CONTRATO Y CALIDAD DE LOS ELEMENTOS</t>
  </si>
  <si>
    <t>https://www.contratos.gov.co/consultas/detalleProceso.do?numConstancia=20-12-10627815</t>
  </si>
  <si>
    <t>25-44-101141322</t>
  </si>
  <si>
    <t xml:space="preserve">CUMPLIMIENTO DEL CONTRATO,  CALIDAD Y CORRECTO FUNCIONAMIENTO   </t>
  </si>
  <si>
    <t>https://www.contratos.gov.co/consultas/detalleProceso.do?numConstancia=20-12-10634227</t>
  </si>
  <si>
    <t xml:space="preserve">DIEGO FERNANDO CARDONA OLMOS </t>
  </si>
  <si>
    <t xml:space="preserve">SUMINISTRO DE EQUIPOS PARA FORTALECER LAS AREAS DE HOSPITALIZACION Y EXPANSION PARA MANEJO DE COVID 19 PARA EL HOSPITAL SAN JUAN BAUTISTA E.S.E DE CHAPARRAL </t>
  </si>
  <si>
    <t>DIEZ (10) DIAS</t>
  </si>
  <si>
    <t>25-44-101141580</t>
  </si>
  <si>
    <t>https://www.contratos.gov.co/consultas/detalleProceso.do?numConstancia=20-12-10671401</t>
  </si>
  <si>
    <t xml:space="preserve">DIEGO FERNANDO CARDONA OLMOS / EQUIMEDICAS </t>
  </si>
  <si>
    <t xml:space="preserve">SUMINISTRO DE DOS MONITORES DE SIGNO VITALES, PRESION INVASIVA IBP Y CAPNOGRAFIA   PARA FORTALECER LAS AREAS DE HOSPITALIZACION Y EXPANSION PARA MANEJO DE COVID 19 PARA EL HOSPITAL SAN JUAN BAUTISTA E.S.E DE CHAPARRAL </t>
  </si>
  <si>
    <t>20200074/20200099</t>
  </si>
  <si>
    <t>50.000.000/300.000.000</t>
  </si>
  <si>
    <t>20200757/20200758</t>
  </si>
  <si>
    <t>21020103/2201010703</t>
  </si>
  <si>
    <t>25-46101008197</t>
  </si>
  <si>
    <t>CUMPLIMINETO Y CALIDAD DE LOS BIENES DE ELEMENTOS</t>
  </si>
  <si>
    <t>https://www.contratos.gov.co/consultas/detalleProceso.do?numConstancia=20-12-10704165</t>
  </si>
  <si>
    <t>25-44-101141998</t>
  </si>
  <si>
    <t>CUMPLIMIENTO DEL CONTRATO/ LABORES Y OPERACIONES</t>
  </si>
  <si>
    <t>https://www.contratos.gov.co/consultas/detalleProceso.do?numConstancia=20-12-10719013</t>
  </si>
  <si>
    <t>25-40-101038203</t>
  </si>
  <si>
    <t>LABORES Y OPERACIONE</t>
  </si>
  <si>
    <t xml:space="preserve">ENLACE PROCESO EN EL SECOP </t>
  </si>
  <si>
    <t>Digito Verificacion</t>
  </si>
  <si>
    <t>(C) Clase Contrato</t>
  </si>
  <si>
    <t>(D) Anticipo</t>
  </si>
  <si>
    <t>(C) Codigo Fuente Financiacion</t>
  </si>
  <si>
    <t>(D) Valor Fuente Financiacion</t>
  </si>
  <si>
    <t>(C) Forma Contratacion</t>
  </si>
  <si>
    <t>FECHA</t>
  </si>
  <si>
    <t>No FACT</t>
  </si>
  <si>
    <t>QUEDA DE O.C /O.T</t>
  </si>
  <si>
    <t>https://www.contratos.gov.co/consultas/detalleProceso.do?numConstancia=20-12-10318210</t>
  </si>
  <si>
    <t>C1</t>
  </si>
  <si>
    <t>FF5</t>
  </si>
  <si>
    <t>FC4</t>
  </si>
  <si>
    <t>cta cobro</t>
  </si>
  <si>
    <t>https://www.contratos.gov.co/consultas/detalleProceso.do?numConstancia=20-12-10380524</t>
  </si>
  <si>
    <t>https://www.contratos.gov.co/consultas/detalleProceso.do?numConstancia=20-12-10505655</t>
  </si>
  <si>
    <t>https://www.contratos.gov.co/consultas/detalleProceso.do?numConstancia=20-12-10481622</t>
  </si>
  <si>
    <t>https://www.contratos.gov.co/consultas/detalleProceso.do?numConstancia=20-12-10505855</t>
  </si>
  <si>
    <t>https://www.contratos.gov.co/consultas/detalleProceso.do?numConstancia=20-12-10506013</t>
  </si>
  <si>
    <t>bog -146</t>
  </si>
  <si>
    <t>https://www.contratos.gov.co/consultas/detalleProceso.do?numConstancia=20-12-10512575</t>
  </si>
  <si>
    <t>https://www.contratos.gov.co/consultas/detalleProceso.do?numConstancia=20-12-10569623</t>
  </si>
  <si>
    <t>MANTENIMIENTO,SEÑALIZACION EN VINILO</t>
  </si>
  <si>
    <t>https://www.contratos.gov.co/consultas/detalleProceso.do?numConstancia=20-12-10596076</t>
  </si>
  <si>
    <t>LUIS EDUARDO CASTIBLANCO FORERO</t>
  </si>
  <si>
    <t>RECARGAS EXTINTORES</t>
  </si>
  <si>
    <t>https://www.contratos.gov.co/consultas/detalleProceso.do?numConstancia=20-12-10618910</t>
  </si>
  <si>
    <t>NESTOR LEONEL FALLA GARCIA</t>
  </si>
  <si>
    <t>MANTENIMIENTO INFRAESTRUCTURA HOSPITALAR</t>
  </si>
  <si>
    <t>26/03/2020-2020-03-31</t>
  </si>
  <si>
    <t>20200466-2020-03-30</t>
  </si>
  <si>
    <t>001-20200011</t>
  </si>
  <si>
    <t>https://www.contratos.gov.co/consultas/detalleProceso.do?numConstancia=20-12-10664404</t>
  </si>
  <si>
    <t>BIOMERIEUX COLOMBIA SAS</t>
  </si>
  <si>
    <t>MANTENIMIENTO DE EQUIPO VITEK VK2C7391</t>
  </si>
  <si>
    <t>https://www.contratos.gov.co/consultas/detalleProceso.do?numConstancia=20-12-10276302</t>
  </si>
  <si>
    <t>C2</t>
  </si>
  <si>
    <t>FV1-2541</t>
  </si>
  <si>
    <t>https://www.contratos.gov.co/consultas/detalleProceso.do?numConstancia=20-12-10299079</t>
  </si>
  <si>
    <t>https://www.contratos.gov.co/consultas/detalleProceso.do?numConstancia=20-12-10377358</t>
  </si>
  <si>
    <t>https://www.contratos.gov.co/consultas/detalleProceso.do?numConstancia=20-12-10380432</t>
  </si>
  <si>
    <t>MED 14128</t>
  </si>
  <si>
    <t>https://www.contratos.gov.co/consultas/detalleProceso.do?numConstancia=20-12-10446299</t>
  </si>
  <si>
    <t>28/02/2020- 2020-03-29</t>
  </si>
  <si>
    <t>11736-11913</t>
  </si>
  <si>
    <t>https://www.contratos.gov.co/consultas/detalleProceso.do?numConstancia=20-12-10446335</t>
  </si>
  <si>
    <t>13/04/2020- 2020-05-27 2020-04-30</t>
  </si>
  <si>
    <t>898 -0035-0046</t>
  </si>
  <si>
    <t>https://www.contratos.gov.co/consultas/detalleProceso.do?numConstancia=20-12-10506444</t>
  </si>
  <si>
    <t xml:space="preserve"> </t>
  </si>
  <si>
    <t>BOG 147</t>
  </si>
  <si>
    <t>https://www.contratos.gov.co/consultas/detalleProceso.do?numConstancia=20-12-10506509</t>
  </si>
  <si>
    <t>FVR 52</t>
  </si>
  <si>
    <t>https://www.contratos.gov.co/consultas/detalleProceso.do?numConstancia=20-12-10514099</t>
  </si>
  <si>
    <t>29/02/2020-2020-02-28/2020-03-24</t>
  </si>
  <si>
    <t>38-37-40</t>
  </si>
  <si>
    <t>https://www.contratos.gov.co/consultas/detalleProceso.do?numConstancia=20-12-10526957</t>
  </si>
  <si>
    <t xml:space="preserve">COMPRA MATERIAL QUIRURGICO </t>
  </si>
  <si>
    <t>https://www.contratos.gov.co/consultas/detalleProceso.do?numConstancia=20-12-10571089</t>
  </si>
  <si>
    <t>CI INVERSIONES INTERNEXCO SAS</t>
  </si>
  <si>
    <t>COMPRA TRAJES DE BIOSEGURIDAD</t>
  </si>
  <si>
    <t>FPS 719</t>
  </si>
  <si>
    <t>https://www.contratos.gov.co/consultas/detalleProceso.do?numConstancia=20-12-10602558</t>
  </si>
  <si>
    <t>FPS 758</t>
  </si>
  <si>
    <t>https://www.contratos.gov.co/consultas/detalleProceso.do?numConstancia=20-12-10616193</t>
  </si>
  <si>
    <t>COMPRA EQUIPOS</t>
  </si>
  <si>
    <t>FVE 78</t>
  </si>
  <si>
    <t>YINETH MARCELA OYOLA VEGA/ ANULADO</t>
  </si>
  <si>
    <t>ANULADO</t>
  </si>
  <si>
    <t>JOHN JAVER LOZANO ARCE/ANULADO</t>
  </si>
  <si>
    <t xml:space="preserve">
SUMINISTRO E IMPLEMENTACION DE UN PAQUETE DE  SOFTWARE,  PARA LA ADMINISTRACIÓN DE LA GESTIÓN DOCUMENTAL DEL HOSPITAL SAN JUAN BAUTISTA E.S.E. DE CHAPARRAL
</t>
  </si>
  <si>
    <t>20190076/20190212</t>
  </si>
  <si>
    <t>QUIRUMEDICAS LTDA / JOSE NOE  GARCIA LONDAÑO- ANULADO</t>
  </si>
  <si>
    <t>EQUIMEDICAS /ANULADO</t>
  </si>
  <si>
    <t>001-20190022</t>
  </si>
  <si>
    <t>001-20190053</t>
  </si>
  <si>
    <t>001-20190062</t>
  </si>
  <si>
    <t>001-20190063</t>
  </si>
  <si>
    <t>ORDENES DE TRABAJO</t>
  </si>
  <si>
    <t>ARAVELL ESTERICLINICOS/ ANULADO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</si>
</sst>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164" formatCode="&quot;$&quot;\ #,##0_);[Red]\(&quot;$&quot;\ #,##0\)"/>
    <numFmt numFmtId="165" formatCode="_(&quot;$&quot;\ * #,##0_);_(&quot;$&quot;\ * \(#,##0\);_(&quot;$&quot;\ * &quot;-&quot;_);_(@_)"/>
    <numFmt numFmtId="166" formatCode="_(&quot;$&quot;\ * #,##0.00_);_(&quot;$&quot;\ * \(#,##0.00\);_(&quot;$&quot;\ * &quot;-&quot;??_);_(@_)"/>
    <numFmt numFmtId="167" formatCode="yyyy\-mm\-dd;@"/>
    <numFmt numFmtId="168" formatCode="&quot;$&quot;\ #,##0.00"/>
    <numFmt numFmtId="169" formatCode="&quot;$&quot;\ #,##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name val="Arial"/>
      <family val="2"/>
    </font>
    <font>
      <sz val="11"/>
      <name val="Calibri"/>
      <family val="2"/>
      <scheme val="minor"/>
    </font>
    <font>
      <sz val="8"/>
      <color theme="1"/>
      <name val="Arial"/>
      <family val="2"/>
    </font>
    <font>
      <b/>
      <sz val="9"/>
      <color theme="1"/>
      <name val="Arial"/>
      <family val="2"/>
    </font>
    <font>
      <b/>
      <sz val="11"/>
      <color theme="1"/>
      <name val="Arial"/>
      <family val="2"/>
    </font>
    <font>
      <b/>
      <sz val="8"/>
      <name val="Arial"/>
      <family val="2"/>
    </font>
    <font>
      <sz val="8"/>
      <color rgb="FFFF0000"/>
      <name val="Arial"/>
      <family val="2"/>
    </font>
    <font>
      <b/>
      <sz val="8"/>
      <color theme="1"/>
      <name val="Arial"/>
      <family val="2"/>
    </font>
    <font>
      <sz val="8"/>
      <name val="Arial"/>
      <family val="2"/>
    </font>
    <font>
      <sz val="11"/>
      <color theme="1"/>
      <name val="Arial"/>
      <family val="2"/>
    </font>
    <font>
      <sz val="10"/>
      <color theme="1"/>
      <name val="Arial"/>
      <family val="2"/>
    </font>
    <font>
      <sz val="8"/>
      <color rgb="FF000000"/>
      <name val="Arial"/>
      <family val="2"/>
    </font>
    <font>
      <sz val="9"/>
      <color theme="1"/>
      <name val="Calibri"/>
      <family val="2"/>
      <scheme val="minor"/>
    </font>
    <font>
      <u/>
      <sz val="11"/>
      <color theme="10"/>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7"/>
      <color theme="1"/>
      <name val="Calibri"/>
      <family val="2"/>
      <scheme val="minor"/>
    </font>
    <font>
      <b/>
      <sz val="12"/>
      <color theme="1"/>
      <name val="Calibri"/>
      <family val="2"/>
      <scheme val="minor"/>
    </font>
    <font>
      <sz val="8"/>
      <color theme="1"/>
      <name val="Calibri"/>
      <family val="2"/>
      <scheme val="minor"/>
    </font>
    <font>
      <sz val="10"/>
      <color theme="1"/>
      <name val="Calibri"/>
      <family val="2"/>
      <scheme val="minor"/>
    </font>
    <font>
      <sz val="7"/>
      <color theme="1"/>
      <name val="Calibri"/>
      <family val="2"/>
      <scheme val="minor"/>
    </font>
    <font>
      <sz val="7"/>
      <name val="Calibri"/>
      <family val="2"/>
      <scheme val="minor"/>
    </font>
    <font>
      <sz val="9"/>
      <name val="Calibri"/>
      <family val="2"/>
      <scheme val="minor"/>
    </font>
    <font>
      <sz val="10"/>
      <name val="Calibri"/>
      <family val="2"/>
      <scheme val="minor"/>
    </font>
    <font>
      <b/>
      <sz val="9"/>
      <color indexed="81"/>
      <name val="Tahoma"/>
      <family val="2"/>
    </font>
    <font>
      <b/>
      <sz val="9"/>
      <color indexed="81"/>
      <name val="Tahoma"/>
      <charset val="1"/>
    </font>
    <font>
      <sz val="9"/>
      <color indexed="81"/>
      <name val="Tahoma"/>
      <charset val="1"/>
    </font>
    <font>
      <sz val="9"/>
      <color indexed="81"/>
      <name val="Tahoma"/>
      <family val="2"/>
    </font>
    <font>
      <b/>
      <sz val="11"/>
      <name val="Calibri"/>
      <family val="2"/>
      <scheme val="minor"/>
    </font>
    <font>
      <b/>
      <sz val="10"/>
      <name val="Arial"/>
      <family val="2"/>
    </font>
    <font>
      <b/>
      <sz val="16"/>
      <name val="Calibri"/>
      <family val="2"/>
      <scheme val="minor"/>
    </font>
    <font>
      <sz val="8"/>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66CC"/>
        <bgColor indexed="64"/>
      </patternFill>
    </fill>
    <fill>
      <patternFill patternType="solid">
        <fgColor theme="9" tint="-0.249977111117893"/>
        <bgColor indexed="64"/>
      </patternFill>
    </fill>
    <fill>
      <patternFill patternType="solid">
        <fgColor rgb="FF00B0F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7030A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4" fillId="0" borderId="0"/>
    <xf numFmtId="0" fontId="17" fillId="0" borderId="0" applyNumberFormat="0" applyFill="0" applyBorder="0" applyAlignment="0" applyProtection="0"/>
  </cellStyleXfs>
  <cellXfs count="578">
    <xf numFmtId="0" fontId="0" fillId="0" borderId="0" xfId="0"/>
    <xf numFmtId="0" fontId="0" fillId="0" borderId="1" xfId="0" applyBorder="1"/>
    <xf numFmtId="0" fontId="6" fillId="3" borderId="1" xfId="0" applyFont="1" applyFill="1" applyBorder="1"/>
    <xf numFmtId="0" fontId="0" fillId="3" borderId="0" xfId="0" applyFill="1"/>
    <xf numFmtId="167" fontId="5" fillId="3" borderId="0" xfId="0" applyNumberFormat="1" applyFont="1" applyFill="1" applyAlignment="1">
      <alignment horizontal="right"/>
    </xf>
    <xf numFmtId="0" fontId="0" fillId="3" borderId="8" xfId="0" applyFill="1" applyBorder="1"/>
    <xf numFmtId="41" fontId="3"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wrapText="1"/>
    </xf>
    <xf numFmtId="42" fontId="2" fillId="4" borderId="1" xfId="0" applyNumberFormat="1" applyFont="1" applyFill="1" applyBorder="1" applyAlignment="1">
      <alignment horizontal="right"/>
    </xf>
    <xf numFmtId="0" fontId="0" fillId="0" borderId="0" xfId="0" applyAlignment="1">
      <alignment horizontal="center"/>
    </xf>
    <xf numFmtId="0" fontId="9" fillId="2" borderId="1" xfId="0" applyFont="1" applyFill="1" applyBorder="1" applyAlignment="1">
      <alignment horizontal="center"/>
    </xf>
    <xf numFmtId="167" fontId="9" fillId="2" borderId="1" xfId="0" applyNumberFormat="1" applyFont="1" applyFill="1" applyBorder="1" applyAlignment="1">
      <alignment horizontal="center"/>
    </xf>
    <xf numFmtId="0" fontId="9" fillId="2" borderId="1" xfId="0" applyFont="1" applyFill="1" applyBorder="1"/>
    <xf numFmtId="0" fontId="9" fillId="2" borderId="1" xfId="0" applyFont="1" applyFill="1" applyBorder="1" applyAlignment="1">
      <alignment horizontal="right"/>
    </xf>
    <xf numFmtId="167" fontId="9" fillId="2" borderId="1" xfId="0" applyNumberFormat="1" applyFont="1" applyFill="1" applyBorder="1"/>
    <xf numFmtId="0" fontId="9" fillId="2" borderId="4" xfId="0" applyFont="1" applyFill="1" applyBorder="1"/>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Border="1"/>
    <xf numFmtId="3" fontId="6" fillId="0" borderId="1" xfId="0" applyNumberFormat="1" applyFont="1" applyBorder="1" applyAlignment="1">
      <alignment horizontal="right"/>
    </xf>
    <xf numFmtId="14" fontId="6" fillId="0" borderId="1" xfId="0" applyNumberFormat="1" applyFont="1" applyBorder="1"/>
    <xf numFmtId="3" fontId="6" fillId="0" borderId="1" xfId="0" applyNumberFormat="1" applyFont="1" applyBorder="1"/>
    <xf numFmtId="1" fontId="6" fillId="0" borderId="1" xfId="0" applyNumberFormat="1" applyFont="1" applyBorder="1"/>
    <xf numFmtId="0" fontId="6" fillId="0" borderId="2" xfId="0" applyFont="1" applyBorder="1" applyAlignment="1">
      <alignment horizontal="center"/>
    </xf>
    <xf numFmtId="14" fontId="6" fillId="0" borderId="2" xfId="0" applyNumberFormat="1" applyFont="1" applyBorder="1" applyAlignment="1">
      <alignment horizontal="center"/>
    </xf>
    <xf numFmtId="0" fontId="6" fillId="0" borderId="2" xfId="0" applyFont="1" applyBorder="1"/>
    <xf numFmtId="3" fontId="6" fillId="0" borderId="2" xfId="0" applyNumberFormat="1" applyFont="1" applyBorder="1" applyAlignment="1">
      <alignment horizontal="right"/>
    </xf>
    <xf numFmtId="14" fontId="6" fillId="0" borderId="2" xfId="0" applyNumberFormat="1" applyFont="1" applyBorder="1"/>
    <xf numFmtId="3" fontId="6" fillId="0" borderId="2" xfId="0" applyNumberFormat="1" applyFont="1" applyBorder="1"/>
    <xf numFmtId="0" fontId="6" fillId="0" borderId="3" xfId="0" applyFont="1" applyBorder="1" applyAlignment="1">
      <alignment horizontal="center"/>
    </xf>
    <xf numFmtId="14" fontId="6" fillId="0" borderId="3" xfId="0" applyNumberFormat="1" applyFont="1" applyBorder="1" applyAlignment="1">
      <alignment horizontal="center"/>
    </xf>
    <xf numFmtId="0" fontId="6" fillId="0" borderId="3" xfId="0" applyFont="1" applyBorder="1"/>
    <xf numFmtId="3" fontId="6" fillId="0" borderId="3" xfId="0" applyNumberFormat="1" applyFont="1" applyBorder="1" applyAlignment="1">
      <alignment horizontal="right"/>
    </xf>
    <xf numFmtId="14" fontId="6" fillId="0" borderId="3" xfId="0" applyNumberFormat="1" applyFont="1" applyBorder="1"/>
    <xf numFmtId="3" fontId="6" fillId="0" borderId="3" xfId="0" applyNumberFormat="1" applyFont="1" applyBorder="1"/>
    <xf numFmtId="0" fontId="6" fillId="0" borderId="1" xfId="0" applyFont="1" applyBorder="1" applyAlignment="1">
      <alignment horizontal="left"/>
    </xf>
    <xf numFmtId="3" fontId="6" fillId="0" borderId="1" xfId="2" applyNumberFormat="1" applyFont="1" applyBorder="1"/>
    <xf numFmtId="0" fontId="6" fillId="0" borderId="7" xfId="0" applyFont="1" applyBorder="1" applyAlignment="1">
      <alignment horizontal="center"/>
    </xf>
    <xf numFmtId="14" fontId="6" fillId="0" borderId="7" xfId="0" applyNumberFormat="1" applyFont="1" applyBorder="1"/>
    <xf numFmtId="0" fontId="6" fillId="0" borderId="7" xfId="0" applyFont="1" applyBorder="1"/>
    <xf numFmtId="3" fontId="11" fillId="4" borderId="7" xfId="0" applyNumberFormat="1" applyFont="1" applyFill="1" applyBorder="1" applyAlignment="1">
      <alignment horizontal="right"/>
    </xf>
    <xf numFmtId="3" fontId="6" fillId="0" borderId="7" xfId="0" applyNumberFormat="1" applyFont="1" applyBorder="1"/>
    <xf numFmtId="3" fontId="11" fillId="4" borderId="7" xfId="0" applyNumberFormat="1" applyFont="1" applyFill="1" applyBorder="1"/>
    <xf numFmtId="4" fontId="6" fillId="0" borderId="1" xfId="0" applyNumberFormat="1" applyFont="1" applyBorder="1"/>
    <xf numFmtId="3" fontId="6" fillId="0" borderId="1" xfId="2" applyNumberFormat="1" applyFont="1" applyBorder="1" applyAlignment="1">
      <alignment horizontal="right"/>
    </xf>
    <xf numFmtId="1" fontId="6" fillId="0" borderId="2" xfId="0" applyNumberFormat="1" applyFont="1" applyBorder="1"/>
    <xf numFmtId="0" fontId="6" fillId="0" borderId="5" xfId="0" applyFont="1" applyBorder="1"/>
    <xf numFmtId="0" fontId="6" fillId="0" borderId="0" xfId="0" applyFont="1" applyAlignment="1">
      <alignment horizontal="center"/>
    </xf>
    <xf numFmtId="0" fontId="6" fillId="0" borderId="0" xfId="0" applyFont="1"/>
    <xf numFmtId="3" fontId="11" fillId="4" borderId="1" xfId="0" applyNumberFormat="1" applyFont="1" applyFill="1" applyBorder="1" applyAlignment="1">
      <alignment horizontal="right"/>
    </xf>
    <xf numFmtId="3" fontId="12" fillId="4" borderId="1" xfId="0" applyNumberFormat="1" applyFont="1" applyFill="1" applyBorder="1"/>
    <xf numFmtId="14" fontId="6" fillId="0" borderId="0" xfId="0" applyNumberFormat="1" applyFont="1" applyAlignment="1">
      <alignment horizontal="center"/>
    </xf>
    <xf numFmtId="3" fontId="6" fillId="0" borderId="0" xfId="0" applyNumberFormat="1" applyFont="1" applyAlignment="1">
      <alignment horizontal="right"/>
    </xf>
    <xf numFmtId="14" fontId="6" fillId="0" borderId="0" xfId="0" applyNumberFormat="1" applyFont="1"/>
    <xf numFmtId="3" fontId="6" fillId="0" borderId="0" xfId="0" applyNumberFormat="1" applyFont="1"/>
    <xf numFmtId="42" fontId="6" fillId="0" borderId="0" xfId="0" applyNumberFormat="1" applyFont="1"/>
    <xf numFmtId="167" fontId="3" fillId="2" borderId="1" xfId="0" applyNumberFormat="1" applyFont="1" applyFill="1" applyBorder="1" applyAlignment="1">
      <alignment horizontal="left" vertical="center" wrapText="1"/>
    </xf>
    <xf numFmtId="3" fontId="3" fillId="2" borderId="1" xfId="2" applyNumberFormat="1" applyFont="1" applyFill="1" applyBorder="1" applyAlignment="1">
      <alignment horizontal="left" vertical="center" wrapText="1"/>
    </xf>
    <xf numFmtId="3" fontId="3" fillId="2" borderId="1" xfId="3" applyNumberFormat="1" applyFont="1" applyFill="1" applyBorder="1" applyAlignment="1">
      <alignment horizontal="left" vertical="center" wrapText="1"/>
    </xf>
    <xf numFmtId="42" fontId="3" fillId="2" borderId="1" xfId="3" applyFont="1" applyFill="1" applyBorder="1" applyAlignment="1">
      <alignment horizontal="left" vertical="center" wrapText="1"/>
    </xf>
    <xf numFmtId="167" fontId="8" fillId="2" borderId="1" xfId="0" applyNumberFormat="1" applyFont="1" applyFill="1" applyBorder="1" applyAlignment="1">
      <alignment horizontal="left" vertical="center" wrapText="1"/>
    </xf>
    <xf numFmtId="44" fontId="3" fillId="2" borderId="1" xfId="2" applyFont="1" applyFill="1" applyBorder="1" applyAlignment="1">
      <alignment horizontal="left" vertical="center" wrapText="1"/>
    </xf>
    <xf numFmtId="42" fontId="3" fillId="2" borderId="4" xfId="3" applyFont="1" applyFill="1" applyBorder="1" applyAlignment="1">
      <alignment horizontal="left" vertical="center" wrapText="1"/>
    </xf>
    <xf numFmtId="0" fontId="13" fillId="2" borderId="1" xfId="0" applyFont="1" applyFill="1" applyBorder="1" applyAlignment="1">
      <alignment horizontal="left" vertical="center" wrapText="1"/>
    </xf>
    <xf numFmtId="0" fontId="6" fillId="3" borderId="1" xfId="0" applyFont="1" applyFill="1" applyBorder="1" applyAlignment="1">
      <alignment horizontal="center" vertical="center"/>
    </xf>
    <xf numFmtId="167" fontId="6" fillId="3" borderId="1" xfId="0" applyNumberFormat="1" applyFont="1" applyFill="1" applyBorder="1" applyAlignment="1">
      <alignment horizontal="center"/>
    </xf>
    <xf numFmtId="41" fontId="6" fillId="3" borderId="1" xfId="1" applyFont="1" applyFill="1" applyBorder="1" applyAlignment="1">
      <alignment horizontal="right" vertical="top"/>
    </xf>
    <xf numFmtId="0" fontId="6" fillId="3" borderId="1" xfId="0" applyFont="1" applyFill="1" applyBorder="1" applyAlignment="1">
      <alignment horizontal="left"/>
    </xf>
    <xf numFmtId="0" fontId="6" fillId="3" borderId="1" xfId="0" applyFont="1" applyFill="1" applyBorder="1" applyAlignment="1">
      <alignment vertical="top"/>
    </xf>
    <xf numFmtId="3" fontId="6" fillId="3" borderId="1" xfId="2" applyNumberFormat="1" applyFont="1" applyFill="1" applyBorder="1" applyAlignment="1">
      <alignment horizontal="right"/>
    </xf>
    <xf numFmtId="0" fontId="6" fillId="3" borderId="1" xfId="0" applyFont="1" applyFill="1" applyBorder="1" applyAlignment="1">
      <alignment horizontal="center"/>
    </xf>
    <xf numFmtId="3" fontId="6" fillId="3" borderId="1" xfId="3" applyNumberFormat="1" applyFont="1" applyFill="1" applyBorder="1" applyAlignment="1">
      <alignment horizontal="right"/>
    </xf>
    <xf numFmtId="0" fontId="6" fillId="3" borderId="1" xfId="0" applyFont="1" applyFill="1" applyBorder="1" applyAlignment="1">
      <alignment horizontal="right"/>
    </xf>
    <xf numFmtId="42" fontId="6" fillId="3" borderId="1" xfId="3" applyFont="1" applyFill="1" applyBorder="1" applyAlignment="1">
      <alignment horizontal="right"/>
    </xf>
    <xf numFmtId="167" fontId="6" fillId="3" borderId="1" xfId="0" applyNumberFormat="1" applyFont="1" applyFill="1" applyBorder="1" applyAlignment="1">
      <alignment horizontal="right"/>
    </xf>
    <xf numFmtId="42" fontId="6" fillId="3" borderId="1" xfId="3" applyFont="1" applyFill="1" applyBorder="1" applyAlignment="1">
      <alignment horizontal="center"/>
    </xf>
    <xf numFmtId="44" fontId="6" fillId="3" borderId="1" xfId="2" applyFont="1" applyFill="1" applyBorder="1" applyAlignment="1"/>
    <xf numFmtId="42" fontId="6" fillId="3" borderId="1" xfId="3" applyFont="1" applyFill="1" applyBorder="1" applyAlignment="1"/>
    <xf numFmtId="42" fontId="6" fillId="3" borderId="4" xfId="3" applyFont="1" applyFill="1" applyBorder="1" applyAlignment="1"/>
    <xf numFmtId="44" fontId="6" fillId="3" borderId="1" xfId="0" applyNumberFormat="1" applyFont="1" applyFill="1" applyBorder="1"/>
    <xf numFmtId="0" fontId="6" fillId="3" borderId="1" xfId="0" applyFont="1" applyFill="1" applyBorder="1" applyAlignment="1">
      <alignment horizontal="left" vertical="top"/>
    </xf>
    <xf numFmtId="0" fontId="6" fillId="3" borderId="1" xfId="4" applyFont="1" applyFill="1" applyBorder="1" applyAlignment="1">
      <alignment horizontal="left" vertical="top"/>
    </xf>
    <xf numFmtId="41" fontId="12" fillId="3" borderId="1" xfId="1" applyFont="1" applyFill="1" applyBorder="1" applyAlignment="1">
      <alignment horizontal="right" vertical="top"/>
    </xf>
    <xf numFmtId="0" fontId="12" fillId="3" borderId="1" xfId="4" applyFont="1" applyFill="1" applyBorder="1" applyAlignment="1">
      <alignment horizontal="left" vertical="top"/>
    </xf>
    <xf numFmtId="167" fontId="6" fillId="3" borderId="1" xfId="0" applyNumberFormat="1" applyFont="1" applyFill="1" applyBorder="1" applyAlignment="1">
      <alignment horizontal="center" vertical="top"/>
    </xf>
    <xf numFmtId="0" fontId="6" fillId="3" borderId="1" xfId="0" applyFont="1" applyFill="1" applyBorder="1" applyAlignment="1">
      <alignment horizontal="center" vertical="top"/>
    </xf>
    <xf numFmtId="3" fontId="12" fillId="3" borderId="1" xfId="3" applyNumberFormat="1" applyFont="1" applyFill="1" applyBorder="1" applyAlignment="1">
      <alignment horizontal="right" vertical="top"/>
    </xf>
    <xf numFmtId="0" fontId="12" fillId="3" borderId="1" xfId="4" applyFont="1" applyFill="1" applyBorder="1" applyAlignment="1">
      <alignment horizontal="right" vertical="top"/>
    </xf>
    <xf numFmtId="0" fontId="12" fillId="3" borderId="1" xfId="4" applyFont="1" applyFill="1" applyBorder="1" applyAlignment="1">
      <alignment horizontal="center" vertical="top"/>
    </xf>
    <xf numFmtId="0" fontId="12" fillId="3" borderId="1" xfId="0" applyFont="1" applyFill="1" applyBorder="1" applyAlignment="1">
      <alignment vertical="top"/>
    </xf>
    <xf numFmtId="42" fontId="6" fillId="3" borderId="1" xfId="3" applyFont="1" applyFill="1" applyBorder="1" applyAlignment="1">
      <alignment vertical="top"/>
    </xf>
    <xf numFmtId="42" fontId="6" fillId="3" borderId="4" xfId="3" applyFont="1" applyFill="1" applyBorder="1" applyAlignment="1">
      <alignment vertical="top"/>
    </xf>
    <xf numFmtId="0" fontId="12" fillId="3" borderId="1" xfId="4" applyFont="1" applyFill="1" applyBorder="1" applyAlignment="1">
      <alignment horizontal="left" vertical="center"/>
    </xf>
    <xf numFmtId="0" fontId="12" fillId="3" borderId="1" xfId="4" applyFont="1" applyFill="1" applyBorder="1" applyAlignment="1">
      <alignment horizontal="right" vertical="center"/>
    </xf>
    <xf numFmtId="0" fontId="12" fillId="3" borderId="1" xfId="4" applyFont="1" applyFill="1" applyBorder="1" applyAlignment="1">
      <alignment horizontal="center" vertical="center"/>
    </xf>
    <xf numFmtId="42" fontId="12" fillId="3" borderId="1" xfId="3" applyFont="1" applyFill="1" applyBorder="1" applyAlignment="1">
      <alignment horizontal="right" vertical="center"/>
    </xf>
    <xf numFmtId="167" fontId="12" fillId="3" borderId="1" xfId="4" applyNumberFormat="1" applyFont="1" applyFill="1" applyBorder="1" applyAlignment="1">
      <alignment horizontal="right" vertical="top"/>
    </xf>
    <xf numFmtId="0" fontId="12" fillId="3" borderId="1" xfId="4" applyFont="1" applyFill="1" applyBorder="1" applyAlignment="1">
      <alignment vertical="top"/>
    </xf>
    <xf numFmtId="0" fontId="12" fillId="3" borderId="1" xfId="4" applyFont="1" applyFill="1" applyBorder="1" applyAlignment="1">
      <alignment horizontal="left"/>
    </xf>
    <xf numFmtId="42" fontId="12" fillId="3" borderId="1" xfId="3" applyFont="1" applyFill="1" applyBorder="1" applyAlignment="1">
      <alignment horizontal="right" vertical="top"/>
    </xf>
    <xf numFmtId="167" fontId="6" fillId="3" borderId="1" xfId="0" applyNumberFormat="1" applyFont="1" applyFill="1" applyBorder="1" applyAlignment="1">
      <alignment horizontal="right" vertical="top"/>
    </xf>
    <xf numFmtId="44" fontId="6" fillId="3" borderId="1" xfId="2" applyFont="1" applyFill="1" applyBorder="1" applyAlignment="1">
      <alignment vertical="top"/>
    </xf>
    <xf numFmtId="0" fontId="6" fillId="3" borderId="1" xfId="0" applyFont="1" applyFill="1" applyBorder="1" applyAlignment="1">
      <alignment horizontal="left" vertical="center"/>
    </xf>
    <xf numFmtId="44" fontId="6" fillId="3" borderId="1" xfId="2" applyFont="1" applyFill="1" applyBorder="1" applyAlignment="1">
      <alignment horizontal="right"/>
    </xf>
    <xf numFmtId="3" fontId="6" fillId="3" borderId="1" xfId="3" applyNumberFormat="1" applyFont="1" applyFill="1" applyBorder="1" applyAlignment="1">
      <alignment horizontal="right" vertical="center"/>
    </xf>
    <xf numFmtId="0" fontId="6" fillId="3" borderId="1" xfId="0" applyFont="1" applyFill="1" applyBorder="1" applyAlignment="1">
      <alignment horizontal="right" vertical="center"/>
    </xf>
    <xf numFmtId="3" fontId="6" fillId="3" borderId="1" xfId="2" applyNumberFormat="1" applyFont="1" applyFill="1" applyBorder="1" applyAlignment="1">
      <alignment horizontal="right" vertical="top"/>
    </xf>
    <xf numFmtId="44" fontId="6" fillId="3" borderId="1" xfId="2" applyFont="1" applyFill="1" applyBorder="1" applyAlignment="1">
      <alignment horizontal="center"/>
    </xf>
    <xf numFmtId="42" fontId="6" fillId="3" borderId="1" xfId="3" applyFont="1" applyFill="1" applyBorder="1" applyAlignment="1">
      <alignment horizontal="right" vertical="center"/>
    </xf>
    <xf numFmtId="0" fontId="12" fillId="3" borderId="1" xfId="0" applyFont="1" applyFill="1" applyBorder="1" applyAlignment="1">
      <alignment horizontal="center" vertical="center"/>
    </xf>
    <xf numFmtId="3" fontId="12" fillId="3" borderId="1" xfId="3" applyNumberFormat="1" applyFont="1" applyFill="1" applyBorder="1" applyAlignment="1">
      <alignment horizontal="right" vertical="center"/>
    </xf>
    <xf numFmtId="0" fontId="12" fillId="3" borderId="1" xfId="0" applyFont="1" applyFill="1" applyBorder="1" applyAlignment="1">
      <alignment horizontal="right" vertical="center"/>
    </xf>
    <xf numFmtId="0" fontId="12" fillId="3" borderId="1" xfId="0" applyFont="1" applyFill="1" applyBorder="1" applyAlignment="1">
      <alignment horizontal="left"/>
    </xf>
    <xf numFmtId="3" fontId="12" fillId="3" borderId="1" xfId="2" applyNumberFormat="1" applyFont="1" applyFill="1" applyBorder="1" applyAlignment="1">
      <alignment horizontal="right"/>
    </xf>
    <xf numFmtId="0" fontId="12" fillId="3" borderId="1" xfId="0" applyFont="1" applyFill="1" applyBorder="1" applyAlignment="1">
      <alignment horizontal="center"/>
    </xf>
    <xf numFmtId="0" fontId="12" fillId="3" borderId="1" xfId="0" applyFont="1" applyFill="1" applyBorder="1" applyAlignment="1">
      <alignment horizontal="right"/>
    </xf>
    <xf numFmtId="44" fontId="12" fillId="3" borderId="1" xfId="2" applyFont="1" applyFill="1" applyBorder="1" applyAlignment="1">
      <alignment horizontal="right"/>
    </xf>
    <xf numFmtId="167" fontId="12" fillId="3" borderId="1" xfId="0" applyNumberFormat="1" applyFont="1" applyFill="1" applyBorder="1" applyAlignment="1">
      <alignment horizontal="right"/>
    </xf>
    <xf numFmtId="42" fontId="12" fillId="3" borderId="1" xfId="3" applyFont="1" applyFill="1" applyBorder="1" applyAlignment="1">
      <alignment horizontal="center"/>
    </xf>
    <xf numFmtId="44" fontId="12" fillId="3" borderId="1" xfId="2" applyFont="1" applyFill="1" applyBorder="1" applyAlignment="1"/>
    <xf numFmtId="42" fontId="12" fillId="3" borderId="4" xfId="3" applyFont="1" applyFill="1" applyBorder="1" applyAlignment="1"/>
    <xf numFmtId="42" fontId="12" fillId="3" borderId="1" xfId="3" applyFont="1" applyFill="1" applyBorder="1" applyAlignment="1"/>
    <xf numFmtId="3" fontId="12" fillId="3" borderId="1" xfId="3" applyNumberFormat="1" applyFont="1" applyFill="1" applyBorder="1" applyAlignment="1">
      <alignment horizontal="right"/>
    </xf>
    <xf numFmtId="42" fontId="12" fillId="3" borderId="1" xfId="3" applyFont="1" applyFill="1" applyBorder="1" applyAlignment="1">
      <alignment horizontal="right"/>
    </xf>
    <xf numFmtId="167" fontId="12" fillId="3" borderId="1" xfId="4" applyNumberFormat="1" applyFont="1" applyFill="1" applyBorder="1" applyAlignment="1">
      <alignment horizontal="center" vertical="center"/>
    </xf>
    <xf numFmtId="167" fontId="12" fillId="3" borderId="1" xfId="4" applyNumberFormat="1" applyFont="1" applyFill="1" applyBorder="1" applyAlignment="1">
      <alignment horizontal="right" vertical="center"/>
    </xf>
    <xf numFmtId="167" fontId="12" fillId="3" borderId="1" xfId="0" applyNumberFormat="1" applyFont="1" applyFill="1" applyBorder="1" applyAlignment="1">
      <alignment horizontal="center"/>
    </xf>
    <xf numFmtId="0" fontId="12" fillId="3" borderId="1" xfId="0" applyFont="1" applyFill="1" applyBorder="1" applyAlignment="1">
      <alignment horizontal="center" vertical="top"/>
    </xf>
    <xf numFmtId="167" fontId="12" fillId="3" borderId="1" xfId="0" applyNumberFormat="1" applyFont="1" applyFill="1" applyBorder="1" applyAlignment="1">
      <alignment horizontal="center" vertical="top"/>
    </xf>
    <xf numFmtId="0" fontId="12" fillId="3" borderId="1" xfId="0" applyFont="1" applyFill="1" applyBorder="1" applyAlignment="1">
      <alignment horizontal="left" vertical="top"/>
    </xf>
    <xf numFmtId="3" fontId="12" fillId="3" borderId="1" xfId="2" applyNumberFormat="1" applyFont="1" applyFill="1" applyBorder="1" applyAlignment="1">
      <alignment horizontal="right" vertical="top"/>
    </xf>
    <xf numFmtId="0" fontId="12" fillId="3" borderId="1" xfId="0" applyFont="1" applyFill="1" applyBorder="1" applyAlignment="1">
      <alignment horizontal="right" vertical="top"/>
    </xf>
    <xf numFmtId="42" fontId="12" fillId="3" borderId="1" xfId="3" applyFont="1" applyFill="1" applyBorder="1" applyAlignment="1">
      <alignment horizontal="center" vertical="top"/>
    </xf>
    <xf numFmtId="44" fontId="12" fillId="3" borderId="1" xfId="2" applyFont="1" applyFill="1" applyBorder="1" applyAlignment="1">
      <alignment vertical="top"/>
    </xf>
    <xf numFmtId="42" fontId="12" fillId="3" borderId="1" xfId="3" applyFont="1" applyFill="1" applyBorder="1" applyAlignment="1">
      <alignment vertical="top"/>
    </xf>
    <xf numFmtId="42" fontId="12" fillId="3" borderId="4" xfId="3" applyFont="1" applyFill="1" applyBorder="1" applyAlignment="1">
      <alignment vertical="top"/>
    </xf>
    <xf numFmtId="167" fontId="12" fillId="3" borderId="1" xfId="4" applyNumberFormat="1" applyFont="1" applyFill="1" applyBorder="1" applyAlignment="1">
      <alignment horizontal="center" vertical="top"/>
    </xf>
    <xf numFmtId="3" fontId="12" fillId="3" borderId="1" xfId="0" applyNumberFormat="1" applyFont="1" applyFill="1" applyBorder="1" applyAlignment="1">
      <alignment horizontal="right" vertical="top"/>
    </xf>
    <xf numFmtId="164" fontId="12" fillId="3" borderId="1" xfId="0" applyNumberFormat="1" applyFont="1" applyFill="1" applyBorder="1" applyAlignment="1">
      <alignment horizontal="right" vertical="top"/>
    </xf>
    <xf numFmtId="0" fontId="12" fillId="0" borderId="1" xfId="4"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167" fontId="12" fillId="3" borderId="1" xfId="4" applyNumberFormat="1" applyFont="1" applyFill="1" applyBorder="1" applyAlignment="1">
      <alignment horizontal="left" vertical="top"/>
    </xf>
    <xf numFmtId="167" fontId="12" fillId="3" borderId="1" xfId="0" applyNumberFormat="1" applyFont="1" applyFill="1" applyBorder="1" applyAlignment="1">
      <alignment horizontal="left"/>
    </xf>
    <xf numFmtId="0" fontId="12" fillId="3" borderId="0" xfId="0" applyFont="1" applyFill="1"/>
    <xf numFmtId="167" fontId="12" fillId="3" borderId="2" xfId="0" applyNumberFormat="1" applyFont="1" applyFill="1" applyBorder="1" applyAlignment="1">
      <alignment horizontal="center"/>
    </xf>
    <xf numFmtId="41" fontId="12" fillId="3" borderId="2" xfId="1" applyFont="1" applyFill="1" applyBorder="1" applyAlignment="1">
      <alignment horizontal="right" vertical="top"/>
    </xf>
    <xf numFmtId="0" fontId="12" fillId="3" borderId="2" xfId="4" applyFont="1" applyFill="1" applyBorder="1" applyAlignment="1">
      <alignment horizontal="left" vertical="center"/>
    </xf>
    <xf numFmtId="0" fontId="12" fillId="3" borderId="2" xfId="0" applyFont="1" applyFill="1" applyBorder="1" applyAlignment="1">
      <alignment vertical="top"/>
    </xf>
    <xf numFmtId="3" fontId="12" fillId="3" borderId="2" xfId="2" applyNumberFormat="1" applyFont="1" applyFill="1" applyBorder="1" applyAlignment="1">
      <alignment horizontal="right"/>
    </xf>
    <xf numFmtId="0" fontId="12" fillId="3" borderId="2" xfId="0" applyFont="1" applyFill="1" applyBorder="1" applyAlignment="1">
      <alignment horizontal="center"/>
    </xf>
    <xf numFmtId="3" fontId="12" fillId="3" borderId="2" xfId="3" applyNumberFormat="1" applyFont="1" applyFill="1" applyBorder="1" applyAlignment="1">
      <alignment horizontal="right"/>
    </xf>
    <xf numFmtId="0" fontId="12" fillId="3" borderId="2" xfId="0" applyFont="1" applyFill="1" applyBorder="1" applyAlignment="1">
      <alignment horizontal="right"/>
    </xf>
    <xf numFmtId="42" fontId="12" fillId="3" borderId="2" xfId="3" applyFont="1" applyFill="1" applyBorder="1" applyAlignment="1">
      <alignment horizontal="right"/>
    </xf>
    <xf numFmtId="167" fontId="12" fillId="3" borderId="2" xfId="0" applyNumberFormat="1" applyFont="1" applyFill="1" applyBorder="1" applyAlignment="1">
      <alignment horizontal="right"/>
    </xf>
    <xf numFmtId="42" fontId="12" fillId="3" borderId="2" xfId="3" applyFont="1" applyFill="1" applyBorder="1" applyAlignment="1">
      <alignment horizontal="center"/>
    </xf>
    <xf numFmtId="44" fontId="12" fillId="3" borderId="2" xfId="2" applyFont="1" applyFill="1" applyBorder="1" applyAlignment="1"/>
    <xf numFmtId="42" fontId="12" fillId="3" borderId="2" xfId="3" applyFont="1" applyFill="1" applyBorder="1" applyAlignment="1"/>
    <xf numFmtId="42" fontId="12" fillId="3" borderId="6" xfId="3" applyFont="1" applyFill="1" applyBorder="1" applyAlignment="1"/>
    <xf numFmtId="167" fontId="12" fillId="3" borderId="1" xfId="0" applyNumberFormat="1" applyFont="1" applyFill="1" applyBorder="1"/>
    <xf numFmtId="3" fontId="15" fillId="3" borderId="1" xfId="0" applyNumberFormat="1" applyFont="1" applyFill="1" applyBorder="1" applyAlignment="1">
      <alignment horizontal="right"/>
    </xf>
    <xf numFmtId="3" fontId="6" fillId="3" borderId="1" xfId="0" applyNumberFormat="1" applyFont="1" applyFill="1" applyBorder="1" applyAlignment="1">
      <alignment horizontal="right"/>
    </xf>
    <xf numFmtId="0" fontId="12" fillId="3" borderId="2" xfId="0" applyFont="1" applyFill="1" applyBorder="1" applyAlignment="1">
      <alignment horizontal="left"/>
    </xf>
    <xf numFmtId="0" fontId="12" fillId="3" borderId="1" xfId="2" applyNumberFormat="1" applyFont="1" applyFill="1" applyBorder="1" applyAlignment="1">
      <alignment horizontal="center"/>
    </xf>
    <xf numFmtId="0" fontId="12" fillId="3" borderId="1" xfId="0" applyFont="1" applyFill="1" applyBorder="1"/>
    <xf numFmtId="0" fontId="12" fillId="3" borderId="3" xfId="0" applyFont="1" applyFill="1" applyBorder="1" applyAlignment="1">
      <alignment horizontal="left"/>
    </xf>
    <xf numFmtId="0" fontId="12" fillId="3" borderId="3" xfId="0" applyFont="1" applyFill="1" applyBorder="1" applyAlignment="1">
      <alignment horizontal="center"/>
    </xf>
    <xf numFmtId="168" fontId="12" fillId="3" borderId="1" xfId="0" applyNumberFormat="1" applyFont="1" applyFill="1" applyBorder="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right"/>
    </xf>
    <xf numFmtId="3" fontId="6" fillId="3" borderId="0" xfId="0" applyNumberFormat="1" applyFont="1" applyFill="1" applyAlignment="1">
      <alignment horizontal="right"/>
    </xf>
    <xf numFmtId="0" fontId="12" fillId="3" borderId="0" xfId="0" applyFont="1" applyFill="1" applyAlignment="1">
      <alignment horizontal="left"/>
    </xf>
    <xf numFmtId="0" fontId="12" fillId="3" borderId="0" xfId="0" applyFont="1" applyFill="1" applyAlignment="1">
      <alignment horizontal="center"/>
    </xf>
    <xf numFmtId="3" fontId="12" fillId="3" borderId="0" xfId="3" applyNumberFormat="1" applyFont="1" applyFill="1" applyAlignment="1">
      <alignment horizontal="right"/>
    </xf>
    <xf numFmtId="0" fontId="12" fillId="3" borderId="0" xfId="0" applyFont="1" applyFill="1" applyAlignment="1">
      <alignment horizontal="right"/>
    </xf>
    <xf numFmtId="42" fontId="12" fillId="3" borderId="0" xfId="3" applyFont="1" applyFill="1" applyAlignment="1">
      <alignment horizontal="right"/>
    </xf>
    <xf numFmtId="167" fontId="12" fillId="3" borderId="0" xfId="0" applyNumberFormat="1" applyFont="1" applyFill="1" applyAlignment="1">
      <alignment horizontal="right"/>
    </xf>
    <xf numFmtId="44" fontId="11" fillId="4" borderId="0" xfId="0" applyNumberFormat="1" applyFont="1" applyFill="1"/>
    <xf numFmtId="0" fontId="11" fillId="0" borderId="0" xfId="0" applyFont="1" applyBorder="1" applyAlignment="1"/>
    <xf numFmtId="0" fontId="11" fillId="0" borderId="1" xfId="0" applyFont="1" applyBorder="1" applyAlignment="1">
      <alignment wrapText="1"/>
    </xf>
    <xf numFmtId="0" fontId="11" fillId="0" borderId="1" xfId="0" applyFont="1"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wrapText="1"/>
    </xf>
    <xf numFmtId="0" fontId="3" fillId="0" borderId="1" xfId="0" applyFont="1" applyBorder="1" applyAlignment="1">
      <alignment horizontal="center" vertical="center"/>
    </xf>
    <xf numFmtId="42" fontId="14" fillId="0" borderId="1" xfId="0" applyNumberFormat="1" applyFont="1" applyBorder="1" applyAlignment="1">
      <alignment horizontal="right"/>
    </xf>
    <xf numFmtId="42" fontId="14" fillId="0" borderId="1" xfId="0" applyNumberFormat="1" applyFont="1" applyBorder="1" applyAlignment="1">
      <alignment horizontal="right" vertical="center"/>
    </xf>
    <xf numFmtId="42" fontId="14" fillId="0" borderId="1" xfId="0" quotePrefix="1" applyNumberFormat="1" applyFont="1" applyBorder="1" applyAlignment="1">
      <alignment horizontal="right" vertical="center"/>
    </xf>
    <xf numFmtId="42" fontId="3" fillId="4" borderId="1" xfId="0" applyNumberFormat="1" applyFont="1" applyFill="1" applyBorder="1" applyAlignment="1">
      <alignment horizontal="right"/>
    </xf>
    <xf numFmtId="0" fontId="16" fillId="0" borderId="1" xfId="0" applyFont="1" applyBorder="1" applyAlignment="1">
      <alignment horizontal="center"/>
    </xf>
    <xf numFmtId="14" fontId="16" fillId="0" borderId="1" xfId="0" applyNumberFormat="1" applyFont="1" applyBorder="1"/>
    <xf numFmtId="0" fontId="16" fillId="0" borderId="1" xfId="0" applyFont="1" applyBorder="1"/>
    <xf numFmtId="0" fontId="16" fillId="0" borderId="1" xfId="0" applyFont="1" applyBorder="1" applyAlignment="1">
      <alignment vertical="top"/>
    </xf>
    <xf numFmtId="0" fontId="16" fillId="0" borderId="1" xfId="0" applyFont="1" applyBorder="1" applyAlignment="1">
      <alignment horizontal="right"/>
    </xf>
    <xf numFmtId="0" fontId="18" fillId="0" borderId="1" xfId="0" applyFont="1" applyBorder="1" applyAlignment="1">
      <alignment horizontal="center" vertical="top" wrapText="1"/>
    </xf>
    <xf numFmtId="167" fontId="18" fillId="0" borderId="1" xfId="0" applyNumberFormat="1" applyFont="1" applyBorder="1" applyAlignment="1">
      <alignment vertical="top" wrapText="1"/>
    </xf>
    <xf numFmtId="41" fontId="18" fillId="0" borderId="1" xfId="1"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168" fontId="18" fillId="0" borderId="1" xfId="2" applyNumberFormat="1" applyFont="1" applyBorder="1" applyAlignment="1">
      <alignment vertical="top" wrapText="1"/>
    </xf>
    <xf numFmtId="0" fontId="18" fillId="0" borderId="1" xfId="0" applyFont="1" applyBorder="1" applyAlignment="1">
      <alignment horizontal="left" vertical="top" wrapText="1"/>
    </xf>
    <xf numFmtId="168" fontId="18" fillId="0" borderId="1" xfId="3" applyNumberFormat="1" applyFont="1" applyBorder="1" applyAlignment="1">
      <alignment vertical="top" wrapText="1"/>
    </xf>
    <xf numFmtId="0" fontId="18" fillId="0" borderId="1" xfId="0" applyFont="1" applyBorder="1" applyAlignment="1">
      <alignment horizontal="right" vertical="top" wrapText="1"/>
    </xf>
    <xf numFmtId="42" fontId="18" fillId="0" borderId="1" xfId="3" applyFont="1" applyBorder="1" applyAlignment="1">
      <alignment vertical="top" wrapText="1"/>
    </xf>
    <xf numFmtId="167" fontId="18" fillId="0" borderId="1" xfId="0" applyNumberFormat="1" applyFont="1" applyBorder="1" applyAlignment="1">
      <alignment horizontal="right" vertical="top" wrapText="1"/>
    </xf>
    <xf numFmtId="167" fontId="18" fillId="0" borderId="1" xfId="0" applyNumberFormat="1" applyFont="1" applyBorder="1" applyAlignment="1">
      <alignment horizontal="left" vertical="top"/>
    </xf>
    <xf numFmtId="167" fontId="19" fillId="6" borderId="1" xfId="0" applyNumberFormat="1" applyFont="1" applyFill="1" applyBorder="1" applyAlignment="1">
      <alignment vertical="top" wrapText="1"/>
    </xf>
    <xf numFmtId="0" fontId="18" fillId="0" borderId="1" xfId="2" applyNumberFormat="1" applyFont="1" applyBorder="1" applyAlignment="1">
      <alignment vertical="top" wrapText="1"/>
    </xf>
    <xf numFmtId="44" fontId="18" fillId="0" borderId="1" xfId="2" applyFont="1" applyBorder="1" applyAlignment="1">
      <alignment vertical="top" wrapText="1"/>
    </xf>
    <xf numFmtId="44" fontId="18" fillId="7" borderId="1" xfId="2" applyFont="1" applyFill="1" applyBorder="1" applyAlignment="1">
      <alignment vertical="top" wrapText="1"/>
    </xf>
    <xf numFmtId="14" fontId="18" fillId="0" borderId="1" xfId="0" applyNumberFormat="1" applyFont="1" applyBorder="1" applyAlignment="1">
      <alignment vertical="top" wrapText="1"/>
    </xf>
    <xf numFmtId="42" fontId="18" fillId="0" borderId="1" xfId="3" applyFont="1" applyBorder="1" applyAlignment="1">
      <alignment wrapText="1"/>
    </xf>
    <xf numFmtId="0" fontId="18" fillId="0" borderId="1" xfId="0" applyFont="1" applyBorder="1" applyAlignment="1">
      <alignment horizontal="right" wrapText="1"/>
    </xf>
    <xf numFmtId="0" fontId="20" fillId="8" borderId="1" xfId="0" applyFont="1" applyFill="1" applyBorder="1" applyAlignment="1">
      <alignment wrapText="1"/>
    </xf>
    <xf numFmtId="14" fontId="21" fillId="0" borderId="1" xfId="0" applyNumberFormat="1" applyFont="1" applyBorder="1" applyAlignment="1">
      <alignment horizontal="left" wrapText="1"/>
    </xf>
    <xf numFmtId="0" fontId="21" fillId="0" borderId="1" xfId="0" applyFont="1" applyBorder="1" applyAlignment="1">
      <alignment wrapText="1"/>
    </xf>
    <xf numFmtId="42" fontId="21" fillId="0" borderId="1" xfId="3" applyFont="1" applyBorder="1" applyAlignment="1">
      <alignment wrapText="1"/>
    </xf>
    <xf numFmtId="0" fontId="21" fillId="0" borderId="1" xfId="0" applyFont="1" applyBorder="1" applyAlignment="1">
      <alignment horizontal="left" wrapText="1"/>
    </xf>
    <xf numFmtId="49" fontId="21" fillId="0" borderId="1" xfId="0" applyNumberFormat="1" applyFont="1" applyBorder="1" applyAlignment="1">
      <alignment wrapText="1"/>
    </xf>
    <xf numFmtId="167" fontId="21" fillId="0" borderId="1" xfId="0" applyNumberFormat="1" applyFont="1" applyBorder="1" applyAlignment="1">
      <alignment horizontal="left" wrapText="1"/>
    </xf>
    <xf numFmtId="0" fontId="2" fillId="0" borderId="1" xfId="0" applyFont="1" applyBorder="1" applyAlignment="1">
      <alignment vertical="top" wrapText="1"/>
    </xf>
    <xf numFmtId="0" fontId="22" fillId="0" borderId="9" xfId="0" applyFont="1" applyBorder="1" applyAlignment="1">
      <alignment vertical="top" wrapText="1"/>
    </xf>
    <xf numFmtId="0" fontId="22" fillId="0" borderId="1" xfId="0" applyFont="1" applyBorder="1" applyAlignment="1">
      <alignment vertical="top" wrapText="1"/>
    </xf>
    <xf numFmtId="0" fontId="16" fillId="0" borderId="1" xfId="0" applyFont="1" applyBorder="1" applyAlignment="1">
      <alignment horizontal="center" vertical="center" wrapText="1"/>
    </xf>
    <xf numFmtId="168" fontId="16" fillId="0" borderId="1" xfId="0" applyNumberFormat="1" applyFont="1" applyBorder="1"/>
    <xf numFmtId="0" fontId="16" fillId="0" borderId="1" xfId="0" applyFont="1" applyBorder="1" applyAlignment="1">
      <alignment horizontal="left"/>
    </xf>
    <xf numFmtId="42" fontId="16" fillId="0" borderId="1" xfId="3" applyFont="1" applyFill="1" applyBorder="1"/>
    <xf numFmtId="0" fontId="23" fillId="0" borderId="1" xfId="0" applyFont="1" applyBorder="1"/>
    <xf numFmtId="42" fontId="16" fillId="0" borderId="1" xfId="3" applyFont="1" applyBorder="1"/>
    <xf numFmtId="42" fontId="16" fillId="0" borderId="1" xfId="3" applyFont="1" applyFill="1" applyBorder="1" applyAlignment="1"/>
    <xf numFmtId="166" fontId="16" fillId="0" borderId="1" xfId="0" applyNumberFormat="1" applyFont="1" applyBorder="1" applyAlignment="1">
      <alignment horizontal="right"/>
    </xf>
    <xf numFmtId="166" fontId="24" fillId="8" borderId="1" xfId="0" applyNumberFormat="1" applyFont="1" applyFill="1" applyBorder="1"/>
    <xf numFmtId="14" fontId="25" fillId="0" borderId="1" xfId="0" applyNumberFormat="1" applyFont="1" applyBorder="1"/>
    <xf numFmtId="0" fontId="25" fillId="0" borderId="1" xfId="0" applyFont="1" applyBorder="1"/>
    <xf numFmtId="42" fontId="25" fillId="0" borderId="1" xfId="3" applyFont="1" applyFill="1" applyBorder="1"/>
    <xf numFmtId="14" fontId="25" fillId="0" borderId="1" xfId="0" applyNumberFormat="1" applyFont="1" applyBorder="1" applyAlignment="1">
      <alignment horizontal="left"/>
    </xf>
    <xf numFmtId="14" fontId="25" fillId="0" borderId="1" xfId="3" applyNumberFormat="1" applyFont="1" applyFill="1" applyBorder="1"/>
    <xf numFmtId="49" fontId="25" fillId="0" borderId="1" xfId="3" applyNumberFormat="1" applyFont="1" applyFill="1" applyBorder="1"/>
    <xf numFmtId="167" fontId="25" fillId="0" borderId="1" xfId="3" applyNumberFormat="1" applyFont="1" applyFill="1" applyBorder="1"/>
    <xf numFmtId="0" fontId="25" fillId="0" borderId="1" xfId="3" applyNumberFormat="1" applyFont="1" applyFill="1" applyBorder="1"/>
    <xf numFmtId="42" fontId="25" fillId="0" borderId="1" xfId="3" applyFont="1" applyBorder="1"/>
    <xf numFmtId="165" fontId="25" fillId="5" borderId="1" xfId="0" applyNumberFormat="1" applyFont="1" applyFill="1" applyBorder="1"/>
    <xf numFmtId="0" fontId="17" fillId="0" borderId="1" xfId="5" applyBorder="1"/>
    <xf numFmtId="165" fontId="24" fillId="8" borderId="1" xfId="0" applyNumberFormat="1" applyFont="1" applyFill="1" applyBorder="1"/>
    <xf numFmtId="14" fontId="25" fillId="0" borderId="1" xfId="3" applyNumberFormat="1" applyFont="1" applyFill="1" applyBorder="1" applyAlignment="1"/>
    <xf numFmtId="42" fontId="25" fillId="0" borderId="1" xfId="3" applyFont="1" applyFill="1" applyBorder="1" applyAlignment="1"/>
    <xf numFmtId="0" fontId="26" fillId="0" borderId="1" xfId="0" applyFont="1" applyBorder="1"/>
    <xf numFmtId="14" fontId="26" fillId="0" borderId="1" xfId="3" applyNumberFormat="1" applyFont="1" applyFill="1" applyBorder="1" applyAlignment="1">
      <alignment vertical="top"/>
    </xf>
    <xf numFmtId="49" fontId="25" fillId="0" borderId="1" xfId="3" applyNumberFormat="1" applyFont="1" applyFill="1" applyBorder="1" applyAlignment="1"/>
    <xf numFmtId="167" fontId="26" fillId="0" borderId="1" xfId="3" applyNumberFormat="1" applyFont="1" applyFill="1" applyBorder="1" applyAlignment="1">
      <alignment vertical="top"/>
    </xf>
    <xf numFmtId="0" fontId="25" fillId="0" borderId="1" xfId="3" applyNumberFormat="1" applyFont="1" applyFill="1" applyBorder="1" applyAlignment="1"/>
    <xf numFmtId="42" fontId="25" fillId="0" borderId="1" xfId="3" applyFont="1" applyBorder="1" applyAlignment="1"/>
    <xf numFmtId="14" fontId="26" fillId="0" borderId="1" xfId="0" applyNumberFormat="1" applyFont="1" applyBorder="1" applyAlignment="1">
      <alignment vertical="top"/>
    </xf>
    <xf numFmtId="0" fontId="24" fillId="8" borderId="1" xfId="0" applyFont="1" applyFill="1" applyBorder="1"/>
    <xf numFmtId="167" fontId="25" fillId="0" borderId="1" xfId="0" applyNumberFormat="1" applyFont="1" applyBorder="1"/>
    <xf numFmtId="42" fontId="27" fillId="0" borderId="1" xfId="3" applyFont="1" applyFill="1" applyBorder="1" applyAlignment="1"/>
    <xf numFmtId="0" fontId="28" fillId="8" borderId="1" xfId="0" applyFont="1" applyFill="1" applyBorder="1"/>
    <xf numFmtId="14" fontId="26" fillId="0" borderId="1" xfId="0" applyNumberFormat="1" applyFont="1" applyBorder="1"/>
    <xf numFmtId="42" fontId="26" fillId="0" borderId="1" xfId="3" applyFont="1" applyFill="1" applyBorder="1"/>
    <xf numFmtId="167" fontId="26" fillId="0" borderId="1" xfId="0" applyNumberFormat="1" applyFont="1" applyBorder="1"/>
    <xf numFmtId="42" fontId="26" fillId="0" borderId="1" xfId="3" applyFont="1" applyBorder="1" applyAlignment="1"/>
    <xf numFmtId="0" fontId="17" fillId="0" borderId="0" xfId="5"/>
    <xf numFmtId="42" fontId="27" fillId="0" borderId="1" xfId="3" applyFont="1" applyFill="1" applyBorder="1"/>
    <xf numFmtId="0" fontId="0" fillId="8" borderId="1" xfId="0" applyFill="1" applyBorder="1"/>
    <xf numFmtId="0" fontId="16" fillId="9" borderId="1" xfId="0" applyFont="1" applyFill="1" applyBorder="1" applyAlignment="1">
      <alignment vertical="top"/>
    </xf>
    <xf numFmtId="42" fontId="16" fillId="9" borderId="1" xfId="3" applyFont="1" applyFill="1" applyBorder="1" applyAlignment="1">
      <alignment vertical="top"/>
    </xf>
    <xf numFmtId="14" fontId="16" fillId="9" borderId="1" xfId="0" applyNumberFormat="1" applyFont="1" applyFill="1" applyBorder="1" applyAlignment="1">
      <alignment vertical="top"/>
    </xf>
    <xf numFmtId="42" fontId="16" fillId="0" borderId="1" xfId="3" applyFont="1" applyBorder="1" applyAlignment="1">
      <alignment vertical="top"/>
    </xf>
    <xf numFmtId="14" fontId="16" fillId="0" borderId="1" xfId="0" applyNumberFormat="1" applyFont="1" applyBorder="1" applyAlignment="1">
      <alignment vertical="top"/>
    </xf>
    <xf numFmtId="14" fontId="23" fillId="0" borderId="1" xfId="0" applyNumberFormat="1" applyFont="1" applyBorder="1"/>
    <xf numFmtId="0" fontId="16" fillId="9" borderId="1" xfId="0" applyFont="1" applyFill="1" applyBorder="1" applyAlignment="1">
      <alignment horizontal="center"/>
    </xf>
    <xf numFmtId="14" fontId="16" fillId="9" borderId="1" xfId="0" applyNumberFormat="1" applyFont="1" applyFill="1" applyBorder="1"/>
    <xf numFmtId="0" fontId="16" fillId="9" borderId="1" xfId="0" applyFont="1" applyFill="1" applyBorder="1" applyAlignment="1">
      <alignment horizontal="right"/>
    </xf>
    <xf numFmtId="0" fontId="16" fillId="9" borderId="1" xfId="0" applyFont="1" applyFill="1" applyBorder="1"/>
    <xf numFmtId="168" fontId="16" fillId="9" borderId="1" xfId="0" applyNumberFormat="1" applyFont="1" applyFill="1" applyBorder="1"/>
    <xf numFmtId="0" fontId="16" fillId="9" borderId="1" xfId="0" applyFont="1" applyFill="1" applyBorder="1" applyAlignment="1">
      <alignment horizontal="left"/>
    </xf>
    <xf numFmtId="42" fontId="16" fillId="9" borderId="1" xfId="3" applyFont="1" applyFill="1" applyBorder="1"/>
    <xf numFmtId="0" fontId="23" fillId="9" borderId="1" xfId="0" applyFont="1" applyFill="1" applyBorder="1"/>
    <xf numFmtId="42" fontId="16" fillId="9" borderId="1" xfId="3" applyFont="1" applyFill="1" applyBorder="1" applyAlignment="1"/>
    <xf numFmtId="166" fontId="16" fillId="9" borderId="1" xfId="0" applyNumberFormat="1" applyFont="1" applyFill="1" applyBorder="1" applyAlignment="1">
      <alignment horizontal="right"/>
    </xf>
    <xf numFmtId="14" fontId="16" fillId="5" borderId="1" xfId="0" applyNumberFormat="1" applyFont="1" applyFill="1" applyBorder="1"/>
    <xf numFmtId="14" fontId="25" fillId="0" borderId="0" xfId="0" applyNumberFormat="1" applyFont="1"/>
    <xf numFmtId="1" fontId="16" fillId="0" borderId="1" xfId="0" applyNumberFormat="1" applyFont="1" applyBorder="1"/>
    <xf numFmtId="42" fontId="25" fillId="0" borderId="0" xfId="3" applyFont="1"/>
    <xf numFmtId="42" fontId="16" fillId="10" borderId="1" xfId="3" applyFont="1" applyFill="1" applyBorder="1" applyAlignment="1"/>
    <xf numFmtId="165" fontId="25" fillId="0" borderId="1" xfId="0" applyNumberFormat="1" applyFont="1" applyBorder="1"/>
    <xf numFmtId="0" fontId="16" fillId="5" borderId="1" xfId="0" applyFont="1" applyFill="1" applyBorder="1"/>
    <xf numFmtId="42" fontId="16" fillId="5" borderId="1" xfId="3" applyFont="1" applyFill="1" applyBorder="1" applyAlignment="1"/>
    <xf numFmtId="44" fontId="0" fillId="8" borderId="1" xfId="0" applyNumberFormat="1" applyFill="1" applyBorder="1"/>
    <xf numFmtId="0" fontId="16" fillId="11" borderId="1" xfId="0" applyFont="1" applyFill="1" applyBorder="1" applyAlignment="1">
      <alignment vertical="top"/>
    </xf>
    <xf numFmtId="168" fontId="16" fillId="11" borderId="1" xfId="0" applyNumberFormat="1" applyFont="1" applyFill="1" applyBorder="1"/>
    <xf numFmtId="0" fontId="16" fillId="11" borderId="1" xfId="0" applyFont="1" applyFill="1" applyBorder="1"/>
    <xf numFmtId="0" fontId="16" fillId="11" borderId="1" xfId="0" applyFont="1" applyFill="1" applyBorder="1" applyAlignment="1">
      <alignment horizontal="left"/>
    </xf>
    <xf numFmtId="14" fontId="16" fillId="11" borderId="1" xfId="0" applyNumberFormat="1" applyFont="1" applyFill="1" applyBorder="1"/>
    <xf numFmtId="42" fontId="16" fillId="11" borderId="1" xfId="3" applyFont="1" applyFill="1" applyBorder="1"/>
    <xf numFmtId="1" fontId="16" fillId="11" borderId="1" xfId="0" applyNumberFormat="1" applyFont="1" applyFill="1" applyBorder="1" applyAlignment="1">
      <alignment horizontal="left"/>
    </xf>
    <xf numFmtId="1" fontId="16" fillId="0" borderId="1" xfId="0" applyNumberFormat="1" applyFont="1" applyBorder="1" applyAlignment="1">
      <alignment horizontal="left"/>
    </xf>
    <xf numFmtId="14" fontId="23" fillId="9" borderId="1" xfId="0" applyNumberFormat="1" applyFont="1" applyFill="1" applyBorder="1"/>
    <xf numFmtId="0" fontId="25" fillId="5" borderId="1" xfId="0" applyFont="1" applyFill="1" applyBorder="1"/>
    <xf numFmtId="42" fontId="25" fillId="5" borderId="1" xfId="3" applyFont="1" applyFill="1" applyBorder="1"/>
    <xf numFmtId="0" fontId="23" fillId="0" borderId="1" xfId="0" applyFont="1" applyBorder="1" applyAlignment="1">
      <alignment horizontal="center"/>
    </xf>
    <xf numFmtId="42" fontId="16" fillId="0" borderId="1" xfId="3" applyFont="1" applyBorder="1" applyAlignment="1">
      <alignment horizontal="center"/>
    </xf>
    <xf numFmtId="0" fontId="16" fillId="11" borderId="1" xfId="0" applyFont="1" applyFill="1" applyBorder="1" applyAlignment="1">
      <alignment horizontal="center"/>
    </xf>
    <xf numFmtId="0" fontId="16" fillId="11" borderId="1" xfId="0" applyFont="1" applyFill="1" applyBorder="1" applyAlignment="1">
      <alignment horizontal="right"/>
    </xf>
    <xf numFmtId="0" fontId="25" fillId="0" borderId="0" xfId="0" applyFont="1"/>
    <xf numFmtId="42" fontId="16" fillId="0" borderId="1" xfId="3" applyFont="1" applyFill="1" applyBorder="1" applyAlignment="1">
      <alignment horizontal="right"/>
    </xf>
    <xf numFmtId="0" fontId="16" fillId="0" borderId="1" xfId="0" applyFont="1" applyBorder="1" applyAlignment="1">
      <alignment horizontal="left" vertical="top"/>
    </xf>
    <xf numFmtId="168" fontId="16" fillId="0" borderId="1" xfId="0" applyNumberFormat="1" applyFont="1" applyBorder="1" applyAlignment="1">
      <alignment vertical="top"/>
    </xf>
    <xf numFmtId="0" fontId="0" fillId="8" borderId="1" xfId="0" applyFill="1" applyBorder="1" applyAlignment="1">
      <alignment vertical="top"/>
    </xf>
    <xf numFmtId="0" fontId="25" fillId="0" borderId="1" xfId="0" applyFont="1" applyBorder="1" applyAlignment="1">
      <alignment vertical="top"/>
    </xf>
    <xf numFmtId="42" fontId="25" fillId="0" borderId="1" xfId="3" applyFont="1" applyFill="1" applyBorder="1" applyAlignment="1">
      <alignment vertical="top"/>
    </xf>
    <xf numFmtId="42" fontId="16" fillId="0" borderId="0" xfId="3" applyFont="1"/>
    <xf numFmtId="0" fontId="0" fillId="11" borderId="1" xfId="0" applyFill="1" applyBorder="1"/>
    <xf numFmtId="42" fontId="24" fillId="0" borderId="1" xfId="3" applyFont="1" applyBorder="1"/>
    <xf numFmtId="0" fontId="33" fillId="0" borderId="1" xfId="0" applyFont="1" applyBorder="1" applyAlignment="1">
      <alignment horizontal="center"/>
    </xf>
    <xf numFmtId="167" fontId="33" fillId="0" borderId="1" xfId="0" applyNumberFormat="1" applyFont="1" applyBorder="1" applyAlignment="1">
      <alignment horizontal="center"/>
    </xf>
    <xf numFmtId="0" fontId="33" fillId="0" borderId="1" xfId="0" applyFont="1" applyBorder="1" applyAlignment="1">
      <alignment horizontal="right"/>
    </xf>
    <xf numFmtId="0" fontId="33" fillId="0" borderId="1" xfId="0" applyFont="1" applyBorder="1"/>
    <xf numFmtId="168" fontId="33" fillId="0" borderId="1" xfId="0" applyNumberFormat="1" applyFont="1" applyBorder="1" applyAlignment="1">
      <alignment horizontal="right"/>
    </xf>
    <xf numFmtId="0" fontId="34" fillId="0" borderId="1" xfId="0" applyFont="1" applyBorder="1"/>
    <xf numFmtId="167" fontId="33" fillId="0" borderId="1" xfId="0" applyNumberFormat="1" applyFont="1" applyBorder="1"/>
    <xf numFmtId="168" fontId="34" fillId="0" borderId="1" xfId="0" applyNumberFormat="1" applyFont="1" applyBorder="1"/>
    <xf numFmtId="168" fontId="33" fillId="0" borderId="4" xfId="0" applyNumberFormat="1" applyFont="1" applyBorder="1"/>
    <xf numFmtId="0" fontId="2" fillId="12" borderId="0" xfId="0" applyFont="1" applyFill="1" applyAlignment="1">
      <alignment horizontal="center"/>
    </xf>
    <xf numFmtId="0" fontId="33" fillId="0" borderId="9" xfId="0" applyFont="1" applyBorder="1"/>
    <xf numFmtId="42" fontId="33" fillId="0" borderId="1" xfId="3" applyFont="1" applyBorder="1"/>
    <xf numFmtId="0" fontId="5" fillId="0" borderId="1" xfId="0" applyFont="1" applyBorder="1" applyAlignment="1">
      <alignment horizontal="center"/>
    </xf>
    <xf numFmtId="167" fontId="5" fillId="0" borderId="1" xfId="0" applyNumberFormat="1" applyFont="1" applyBorder="1" applyAlignment="1">
      <alignment horizontal="center"/>
    </xf>
    <xf numFmtId="0" fontId="5" fillId="0" borderId="1" xfId="0" applyFont="1" applyBorder="1" applyAlignment="1">
      <alignment horizontal="right"/>
    </xf>
    <xf numFmtId="0" fontId="5" fillId="0" borderId="1" xfId="0" applyFont="1" applyBorder="1"/>
    <xf numFmtId="168" fontId="5" fillId="0" borderId="1" xfId="0" applyNumberFormat="1" applyFont="1" applyBorder="1" applyAlignment="1">
      <alignment horizontal="right"/>
    </xf>
    <xf numFmtId="0" fontId="4" fillId="0" borderId="1" xfId="0" applyFont="1" applyBorder="1"/>
    <xf numFmtId="167" fontId="5" fillId="0" borderId="1" xfId="0" applyNumberFormat="1" applyFont="1" applyBorder="1"/>
    <xf numFmtId="168" fontId="4" fillId="0" borderId="1" xfId="0" applyNumberFormat="1" applyFont="1" applyBorder="1"/>
    <xf numFmtId="168" fontId="5" fillId="0" borderId="1" xfId="0" applyNumberFormat="1" applyFont="1" applyBorder="1"/>
    <xf numFmtId="0" fontId="0" fillId="12" borderId="0" xfId="0" applyFill="1" applyAlignment="1">
      <alignment horizontal="center"/>
    </xf>
    <xf numFmtId="14" fontId="5" fillId="0" borderId="0" xfId="0" applyNumberFormat="1" applyFont="1"/>
    <xf numFmtId="0" fontId="5" fillId="0" borderId="0" xfId="0" applyFont="1"/>
    <xf numFmtId="42" fontId="5" fillId="0" borderId="0" xfId="3" applyFont="1"/>
    <xf numFmtId="168" fontId="0" fillId="0" borderId="0" xfId="0" applyNumberFormat="1"/>
    <xf numFmtId="0" fontId="5" fillId="0" borderId="2" xfId="0" applyFont="1" applyBorder="1" applyAlignment="1">
      <alignment horizontal="center"/>
    </xf>
    <xf numFmtId="167" fontId="5" fillId="0" borderId="2" xfId="0" applyNumberFormat="1" applyFont="1" applyBorder="1" applyAlignment="1">
      <alignment horizontal="center"/>
    </xf>
    <xf numFmtId="0" fontId="5" fillId="0" borderId="2" xfId="0" applyFont="1" applyBorder="1" applyAlignment="1">
      <alignment horizontal="right"/>
    </xf>
    <xf numFmtId="0" fontId="5" fillId="0" borderId="2" xfId="0" applyFont="1" applyBorder="1"/>
    <xf numFmtId="168" fontId="5" fillId="0" borderId="2" xfId="0" applyNumberFormat="1" applyFont="1" applyBorder="1" applyAlignment="1">
      <alignment horizontal="right"/>
    </xf>
    <xf numFmtId="0" fontId="4" fillId="0" borderId="2" xfId="0" applyFont="1" applyBorder="1"/>
    <xf numFmtId="167" fontId="5" fillId="0" borderId="2" xfId="0" applyNumberFormat="1" applyFont="1" applyBorder="1"/>
    <xf numFmtId="168" fontId="4" fillId="0" borderId="2" xfId="0" applyNumberFormat="1" applyFont="1" applyBorder="1"/>
    <xf numFmtId="168" fontId="5" fillId="0" borderId="2" xfId="0" applyNumberFormat="1" applyFont="1" applyBorder="1"/>
    <xf numFmtId="0" fontId="5" fillId="0" borderId="0" xfId="0" applyFont="1" applyAlignment="1">
      <alignment wrapText="1"/>
    </xf>
    <xf numFmtId="169" fontId="5" fillId="0" borderId="1" xfId="0" applyNumberFormat="1" applyFont="1" applyBorder="1" applyAlignment="1">
      <alignment horizontal="right"/>
    </xf>
    <xf numFmtId="0" fontId="33" fillId="0" borderId="0" xfId="0" applyFont="1" applyAlignment="1">
      <alignment horizontal="center"/>
    </xf>
    <xf numFmtId="0" fontId="17" fillId="0" borderId="0" xfId="5" applyBorder="1"/>
    <xf numFmtId="167" fontId="33" fillId="0" borderId="0" xfId="0" applyNumberFormat="1" applyFont="1" applyAlignment="1">
      <alignment horizontal="center"/>
    </xf>
    <xf numFmtId="0" fontId="33" fillId="0" borderId="0" xfId="0" applyFont="1" applyAlignment="1">
      <alignment horizontal="right"/>
    </xf>
    <xf numFmtId="0" fontId="33" fillId="0" borderId="0" xfId="0" applyFont="1"/>
    <xf numFmtId="168" fontId="33" fillId="0" borderId="0" xfId="0" applyNumberFormat="1" applyFont="1" applyAlignment="1">
      <alignment horizontal="right"/>
    </xf>
    <xf numFmtId="0" fontId="34" fillId="0" borderId="0" xfId="0" applyFont="1"/>
    <xf numFmtId="167" fontId="33" fillId="0" borderId="0" xfId="0" applyNumberFormat="1" applyFont="1"/>
    <xf numFmtId="168" fontId="34" fillId="0" borderId="0" xfId="0" applyNumberFormat="1" applyFont="1"/>
    <xf numFmtId="168" fontId="33" fillId="0" borderId="0" xfId="0" applyNumberFormat="1" applyFont="1"/>
    <xf numFmtId="42" fontId="33" fillId="0" borderId="0" xfId="3" applyFont="1"/>
    <xf numFmtId="14" fontId="0" fillId="0" borderId="1" xfId="0" applyNumberFormat="1" applyBorder="1"/>
    <xf numFmtId="168" fontId="0" fillId="0" borderId="1" xfId="0" applyNumberFormat="1" applyBorder="1"/>
    <xf numFmtId="0" fontId="0" fillId="12" borderId="0" xfId="0" applyFill="1"/>
    <xf numFmtId="14" fontId="0" fillId="0" borderId="0" xfId="0" applyNumberFormat="1"/>
    <xf numFmtId="42" fontId="0" fillId="0" borderId="0" xfId="3" applyFont="1"/>
    <xf numFmtId="1" fontId="0" fillId="0" borderId="1" xfId="0" applyNumberFormat="1" applyBorder="1"/>
    <xf numFmtId="0" fontId="0" fillId="0" borderId="2" xfId="0" applyBorder="1"/>
    <xf numFmtId="14" fontId="0" fillId="0" borderId="2" xfId="0" applyNumberFormat="1" applyBorder="1"/>
    <xf numFmtId="168" fontId="0" fillId="0" borderId="2" xfId="0" applyNumberFormat="1" applyBorder="1"/>
    <xf numFmtId="1" fontId="0" fillId="0" borderId="2" xfId="0" applyNumberFormat="1" applyBorder="1"/>
    <xf numFmtId="169" fontId="0" fillId="0" borderId="1" xfId="0" applyNumberFormat="1" applyBorder="1"/>
    <xf numFmtId="168" fontId="0" fillId="5" borderId="0" xfId="0" applyNumberFormat="1" applyFill="1"/>
    <xf numFmtId="168" fontId="33" fillId="5" borderId="0" xfId="0" applyNumberFormat="1" applyFont="1" applyFill="1" applyAlignment="1">
      <alignment horizontal="right"/>
    </xf>
    <xf numFmtId="0" fontId="16" fillId="3" borderId="1" xfId="0" applyFont="1" applyFill="1" applyBorder="1"/>
    <xf numFmtId="168" fontId="0" fillId="0" borderId="1" xfId="0" applyNumberFormat="1" applyBorder="1" applyAlignment="1">
      <alignment horizontal="right" vertical="center"/>
    </xf>
    <xf numFmtId="168" fontId="0" fillId="0" borderId="1" xfId="0" applyNumberFormat="1" applyBorder="1" applyAlignment="1">
      <alignment horizontal="right"/>
    </xf>
    <xf numFmtId="0" fontId="12" fillId="5" borderId="1" xfId="0" applyFont="1" applyFill="1" applyBorder="1" applyAlignment="1">
      <alignment horizontal="center" vertical="center"/>
    </xf>
    <xf numFmtId="0" fontId="12" fillId="3" borderId="1" xfId="0" applyFont="1" applyFill="1" applyBorder="1" applyAlignment="1">
      <alignment horizontal="center"/>
    </xf>
    <xf numFmtId="0" fontId="16" fillId="0" borderId="1" xfId="0" applyFont="1" applyBorder="1" applyAlignment="1">
      <alignment vertical="top"/>
    </xf>
    <xf numFmtId="0" fontId="11" fillId="0" borderId="10" xfId="0" applyFont="1" applyBorder="1" applyAlignment="1">
      <alignment horizontal="center"/>
    </xf>
    <xf numFmtId="44" fontId="6" fillId="3" borderId="2" xfId="0" applyNumberFormat="1" applyFont="1" applyFill="1" applyBorder="1" applyAlignment="1">
      <alignment horizontal="center" vertical="center"/>
    </xf>
    <xf numFmtId="44" fontId="6" fillId="3" borderId="3" xfId="0" applyNumberFormat="1" applyFont="1" applyFill="1" applyBorder="1" applyAlignment="1">
      <alignment horizontal="center" vertical="center"/>
    </xf>
    <xf numFmtId="42" fontId="12" fillId="3" borderId="2" xfId="3" applyFont="1" applyFill="1" applyBorder="1" applyAlignment="1">
      <alignment horizontal="center" vertical="center"/>
    </xf>
    <xf numFmtId="42" fontId="12" fillId="3" borderId="3" xfId="3" applyFont="1" applyFill="1" applyBorder="1" applyAlignment="1">
      <alignment horizontal="center" vertical="center"/>
    </xf>
    <xf numFmtId="42" fontId="12" fillId="3" borderId="2" xfId="3" applyFont="1" applyFill="1" applyBorder="1" applyAlignment="1">
      <alignment horizontal="center"/>
    </xf>
    <xf numFmtId="42" fontId="12" fillId="3" borderId="3" xfId="3" applyFont="1" applyFill="1" applyBorder="1" applyAlignment="1">
      <alignment horizontal="center"/>
    </xf>
    <xf numFmtId="44" fontId="12" fillId="3" borderId="2" xfId="2" applyFont="1" applyFill="1" applyBorder="1" applyAlignment="1">
      <alignment horizontal="center"/>
    </xf>
    <xf numFmtId="44" fontId="12" fillId="3" borderId="3" xfId="2" applyFont="1" applyFill="1" applyBorder="1" applyAlignment="1">
      <alignment horizontal="center"/>
    </xf>
    <xf numFmtId="3" fontId="12" fillId="3" borderId="1" xfId="2"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3" borderId="1" xfId="0" applyFont="1" applyFill="1" applyBorder="1" applyAlignment="1">
      <alignment horizontal="center" vertical="center"/>
    </xf>
    <xf numFmtId="167" fontId="12" fillId="3" borderId="1" xfId="0" applyNumberFormat="1" applyFont="1" applyFill="1" applyBorder="1" applyAlignment="1">
      <alignment horizontal="center"/>
    </xf>
    <xf numFmtId="167" fontId="12" fillId="3" borderId="1" xfId="0" applyNumberFormat="1" applyFont="1" applyFill="1" applyBorder="1" applyAlignment="1">
      <alignment horizontal="center" vertical="center"/>
    </xf>
    <xf numFmtId="41" fontId="6" fillId="3" borderId="1" xfId="1" applyFont="1" applyFill="1" applyBorder="1" applyAlignment="1">
      <alignment horizontal="right" vertical="center"/>
    </xf>
    <xf numFmtId="0" fontId="6" fillId="3" borderId="1" xfId="0" applyFont="1" applyFill="1" applyBorder="1" applyAlignment="1">
      <alignment horizontal="left" vertical="center"/>
    </xf>
    <xf numFmtId="0" fontId="11" fillId="0" borderId="7" xfId="0" applyFont="1" applyBorder="1" applyAlignment="1">
      <alignment horizontal="center"/>
    </xf>
    <xf numFmtId="42" fontId="12" fillId="3" borderId="1" xfId="3" applyFont="1" applyFill="1" applyBorder="1" applyAlignment="1">
      <alignment horizontal="right" vertical="center"/>
    </xf>
    <xf numFmtId="0" fontId="12" fillId="3" borderId="1" xfId="0" applyFont="1" applyFill="1" applyBorder="1" applyAlignment="1">
      <alignment horizontal="center"/>
    </xf>
    <xf numFmtId="0" fontId="6" fillId="3" borderId="1" xfId="0" applyFont="1" applyFill="1" applyBorder="1" applyAlignment="1">
      <alignment vertical="center"/>
    </xf>
    <xf numFmtId="3" fontId="6" fillId="3" borderId="1" xfId="2" applyNumberFormat="1" applyFont="1" applyFill="1" applyBorder="1" applyAlignment="1">
      <alignment horizontal="right" vertical="center"/>
    </xf>
    <xf numFmtId="0" fontId="6" fillId="3" borderId="1" xfId="0" applyFont="1" applyFill="1" applyBorder="1" applyAlignment="1">
      <alignment horizontal="center" vertical="center"/>
    </xf>
    <xf numFmtId="3" fontId="12" fillId="3" borderId="1" xfId="3" applyNumberFormat="1" applyFont="1" applyFill="1" applyBorder="1" applyAlignment="1">
      <alignment horizontal="right" vertical="center"/>
    </xf>
    <xf numFmtId="0" fontId="12" fillId="3" borderId="1" xfId="0" applyFont="1" applyFill="1" applyBorder="1" applyAlignment="1">
      <alignment horizontal="right" vertical="center"/>
    </xf>
    <xf numFmtId="42" fontId="12" fillId="3" borderId="1" xfId="3" applyFont="1" applyFill="1" applyBorder="1" applyAlignment="1">
      <alignment horizontal="center" vertical="center"/>
    </xf>
    <xf numFmtId="41" fontId="12" fillId="3" borderId="1" xfId="1" applyFont="1" applyFill="1" applyBorder="1" applyAlignment="1">
      <alignment horizontal="right" vertical="center"/>
    </xf>
    <xf numFmtId="0" fontId="12" fillId="3" borderId="1" xfId="0" applyFont="1" applyFill="1" applyBorder="1" applyAlignment="1">
      <alignment vertical="center"/>
    </xf>
    <xf numFmtId="14" fontId="12" fillId="3" borderId="1" xfId="0" applyNumberFormat="1" applyFont="1" applyFill="1" applyBorder="1" applyAlignment="1">
      <alignment horizontal="center"/>
    </xf>
    <xf numFmtId="169" fontId="12" fillId="3" borderId="4"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167" fontId="12" fillId="3" borderId="3" xfId="0" applyNumberFormat="1" applyFont="1" applyFill="1" applyBorder="1" applyAlignment="1">
      <alignment horizontal="center" vertical="center"/>
    </xf>
    <xf numFmtId="41" fontId="6" fillId="3" borderId="2" xfId="1" applyFont="1" applyFill="1" applyBorder="1" applyAlignment="1">
      <alignment horizontal="right" vertical="center"/>
    </xf>
    <xf numFmtId="41" fontId="6" fillId="3" borderId="3" xfId="1" applyFont="1" applyFill="1" applyBorder="1" applyAlignment="1">
      <alignment horizontal="righ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3" fontId="12" fillId="3" borderId="2" xfId="2" applyNumberFormat="1" applyFont="1" applyFill="1" applyBorder="1" applyAlignment="1">
      <alignment horizontal="right" vertical="center"/>
    </xf>
    <xf numFmtId="3" fontId="12" fillId="3" borderId="3" xfId="2" applyNumberFormat="1" applyFont="1" applyFill="1" applyBorder="1" applyAlignment="1">
      <alignment horizontal="righ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67" fontId="12" fillId="3" borderId="1" xfId="0" applyNumberFormat="1" applyFont="1" applyFill="1" applyBorder="1" applyAlignment="1">
      <alignment horizontal="right"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right" vertical="center"/>
    </xf>
    <xf numFmtId="167" fontId="6" fillId="3" borderId="1" xfId="0" applyNumberFormat="1" applyFont="1" applyFill="1" applyBorder="1" applyAlignment="1">
      <alignment horizontal="right" vertical="center"/>
    </xf>
    <xf numFmtId="42" fontId="6" fillId="3" borderId="1" xfId="3" applyFont="1" applyFill="1" applyBorder="1" applyAlignment="1">
      <alignment horizontal="center" vertical="center"/>
    </xf>
    <xf numFmtId="0" fontId="6" fillId="3" borderId="1" xfId="2" applyNumberFormat="1" applyFont="1" applyFill="1" applyBorder="1" applyAlignment="1">
      <alignment horizontal="center" vertical="top"/>
    </xf>
    <xf numFmtId="0" fontId="6" fillId="3" borderId="4" xfId="2" applyNumberFormat="1" applyFont="1" applyFill="1" applyBorder="1" applyAlignment="1">
      <alignment horizontal="center" vertical="top"/>
    </xf>
    <xf numFmtId="167" fontId="6" fillId="3" borderId="1" xfId="0" applyNumberFormat="1" applyFont="1" applyFill="1" applyBorder="1" applyAlignment="1">
      <alignment horizontal="right"/>
    </xf>
    <xf numFmtId="42" fontId="6" fillId="3" borderId="1" xfId="3" applyFont="1" applyFill="1" applyBorder="1" applyAlignment="1">
      <alignment horizontal="center"/>
    </xf>
    <xf numFmtId="44" fontId="6" fillId="3" borderId="1" xfId="2" applyFont="1" applyFill="1" applyBorder="1" applyAlignment="1">
      <alignment horizontal="center"/>
    </xf>
    <xf numFmtId="0" fontId="6" fillId="3" borderId="1" xfId="0" applyFont="1" applyFill="1" applyBorder="1" applyAlignment="1">
      <alignment horizontal="center"/>
    </xf>
    <xf numFmtId="3" fontId="6" fillId="3" borderId="1" xfId="0" applyNumberFormat="1" applyFont="1" applyFill="1" applyBorder="1" applyAlignment="1">
      <alignment horizontal="right"/>
    </xf>
    <xf numFmtId="0" fontId="6" fillId="3" borderId="2" xfId="0" applyFont="1" applyFill="1" applyBorder="1" applyAlignment="1">
      <alignment horizontal="right"/>
    </xf>
    <xf numFmtId="0" fontId="6" fillId="3" borderId="3" xfId="0" applyFont="1" applyFill="1" applyBorder="1" applyAlignment="1">
      <alignment horizontal="right"/>
    </xf>
    <xf numFmtId="42" fontId="6" fillId="3" borderId="1" xfId="3" applyFont="1" applyFill="1" applyBorder="1" applyAlignment="1">
      <alignment horizontal="right"/>
    </xf>
    <xf numFmtId="42" fontId="6" fillId="3" borderId="2" xfId="3" applyFont="1" applyFill="1" applyBorder="1" applyAlignment="1">
      <alignment horizontal="center" vertical="center"/>
    </xf>
    <xf numFmtId="42" fontId="6" fillId="3" borderId="3" xfId="3" applyFont="1" applyFill="1" applyBorder="1" applyAlignment="1">
      <alignment horizontal="center" vertical="center"/>
    </xf>
    <xf numFmtId="167" fontId="6" fillId="3" borderId="1" xfId="0" applyNumberFormat="1" applyFont="1" applyFill="1" applyBorder="1" applyAlignment="1">
      <alignment horizontal="center"/>
    </xf>
    <xf numFmtId="41" fontId="6" fillId="3" borderId="1" xfId="1" applyFont="1" applyFill="1" applyBorder="1" applyAlignment="1">
      <alignment horizontal="right" vertical="top"/>
    </xf>
    <xf numFmtId="0" fontId="6" fillId="3" borderId="1" xfId="0" applyFont="1" applyFill="1" applyBorder="1" applyAlignment="1">
      <alignment vertical="top"/>
    </xf>
    <xf numFmtId="3" fontId="6" fillId="3" borderId="1" xfId="3" applyNumberFormat="1" applyFont="1" applyFill="1" applyBorder="1" applyAlignment="1">
      <alignment horizontal="right"/>
    </xf>
    <xf numFmtId="0" fontId="6" fillId="3" borderId="1" xfId="0" applyFont="1" applyFill="1" applyBorder="1" applyAlignment="1">
      <alignment horizontal="left"/>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3" fontId="6" fillId="3" borderId="1" xfId="2" applyNumberFormat="1" applyFont="1" applyFill="1" applyBorder="1" applyAlignment="1">
      <alignment horizontal="right"/>
    </xf>
    <xf numFmtId="42" fontId="6" fillId="3" borderId="4" xfId="3" applyFont="1" applyFill="1" applyBorder="1" applyAlignment="1">
      <alignment horizontal="center" vertical="center"/>
    </xf>
    <xf numFmtId="3" fontId="6" fillId="3" borderId="1" xfId="3" applyNumberFormat="1" applyFont="1" applyFill="1" applyBorder="1" applyAlignment="1">
      <alignment horizontal="right" vertical="center"/>
    </xf>
    <xf numFmtId="167" fontId="6" fillId="3" borderId="4" xfId="0" applyNumberFormat="1" applyFont="1" applyFill="1" applyBorder="1" applyAlignment="1">
      <alignment horizontal="center" vertical="center"/>
    </xf>
    <xf numFmtId="42" fontId="6" fillId="3" borderId="1" xfId="3" applyFont="1" applyFill="1" applyBorder="1" applyAlignment="1">
      <alignment horizontal="right" vertical="center"/>
    </xf>
    <xf numFmtId="167" fontId="6" fillId="3" borderId="2" xfId="0" applyNumberFormat="1" applyFont="1" applyFill="1" applyBorder="1" applyAlignment="1">
      <alignment horizontal="center" vertical="center"/>
    </xf>
    <xf numFmtId="167" fontId="6" fillId="3" borderId="3" xfId="0" applyNumberFormat="1" applyFont="1" applyFill="1" applyBorder="1" applyAlignment="1">
      <alignment horizontal="center" vertical="center"/>
    </xf>
    <xf numFmtId="42" fontId="6" fillId="3" borderId="4" xfId="3" applyFont="1" applyFill="1" applyBorder="1" applyAlignment="1">
      <alignment horizontal="center"/>
    </xf>
    <xf numFmtId="41" fontId="6" fillId="3" borderId="1" xfId="1" applyFont="1" applyFill="1" applyBorder="1" applyAlignment="1">
      <alignment horizontal="right"/>
    </xf>
    <xf numFmtId="0" fontId="6" fillId="3" borderId="1" xfId="2" applyNumberFormat="1" applyFont="1" applyFill="1" applyBorder="1" applyAlignment="1">
      <alignment horizontal="center"/>
    </xf>
    <xf numFmtId="42" fontId="6" fillId="3" borderId="1" xfId="3" applyFont="1" applyFill="1" applyBorder="1" applyAlignment="1">
      <alignment horizontal="left"/>
    </xf>
    <xf numFmtId="167" fontId="6" fillId="3" borderId="4" xfId="0" applyNumberFormat="1" applyFont="1" applyFill="1" applyBorder="1" applyAlignment="1">
      <alignment horizontal="center"/>
    </xf>
    <xf numFmtId="0" fontId="6" fillId="3" borderId="2" xfId="0" applyFont="1" applyFill="1" applyBorder="1" applyAlignment="1">
      <alignment horizontal="left"/>
    </xf>
    <xf numFmtId="0" fontId="6" fillId="3" borderId="5" xfId="0" applyFont="1" applyFill="1" applyBorder="1" applyAlignment="1">
      <alignment horizontal="left"/>
    </xf>
    <xf numFmtId="0" fontId="6" fillId="3" borderId="3" xfId="0" applyFont="1" applyFill="1" applyBorder="1" applyAlignment="1">
      <alignment horizontal="left"/>
    </xf>
    <xf numFmtId="0" fontId="6" fillId="3" borderId="1" xfId="0" applyFont="1" applyFill="1" applyBorder="1" applyAlignment="1">
      <alignment horizontal="right"/>
    </xf>
    <xf numFmtId="0" fontId="6" fillId="3" borderId="1" xfId="0" applyFont="1" applyFill="1" applyBorder="1"/>
    <xf numFmtId="0" fontId="7" fillId="0" borderId="10" xfId="0" applyFont="1" applyBorder="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16" fillId="0" borderId="1" xfId="0" applyFont="1" applyBorder="1" applyAlignment="1">
      <alignment horizontal="center"/>
    </xf>
    <xf numFmtId="0" fontId="17" fillId="0" borderId="8" xfId="5" applyBorder="1" applyAlignment="1">
      <alignment horizontal="left"/>
    </xf>
    <xf numFmtId="0" fontId="17" fillId="0" borderId="0" xfId="5" applyBorder="1" applyAlignment="1">
      <alignment horizontal="left"/>
    </xf>
    <xf numFmtId="0" fontId="35" fillId="0" borderId="0" xfId="0" applyFont="1" applyAlignment="1">
      <alignment horizontal="center"/>
    </xf>
    <xf numFmtId="42" fontId="16" fillId="0" borderId="2" xfId="3" applyFont="1" applyFill="1" applyBorder="1" applyAlignment="1">
      <alignment horizontal="center"/>
    </xf>
    <xf numFmtId="42" fontId="16" fillId="0" borderId="3" xfId="3" applyFont="1" applyFill="1" applyBorder="1" applyAlignment="1">
      <alignment horizontal="center"/>
    </xf>
    <xf numFmtId="168" fontId="16" fillId="0" borderId="1" xfId="0" applyNumberFormat="1" applyFont="1" applyBorder="1" applyAlignment="1">
      <alignment horizontal="center"/>
    </xf>
    <xf numFmtId="14" fontId="16" fillId="0" borderId="1" xfId="0" applyNumberFormat="1" applyFont="1" applyBorder="1" applyAlignment="1">
      <alignment horizontal="center"/>
    </xf>
    <xf numFmtId="166" fontId="16" fillId="0" borderId="1" xfId="0" applyNumberFormat="1" applyFont="1" applyBorder="1" applyAlignment="1">
      <alignment horizontal="right" vertical="top"/>
    </xf>
    <xf numFmtId="0" fontId="17" fillId="0" borderId="8" xfId="5" applyBorder="1" applyAlignment="1">
      <alignment horizontal="center"/>
    </xf>
    <xf numFmtId="0" fontId="17" fillId="0" borderId="0" xfId="5" applyBorder="1" applyAlignment="1">
      <alignment horizontal="center"/>
    </xf>
    <xf numFmtId="42" fontId="16" fillId="0" borderId="1" xfId="3" applyFont="1" applyFill="1" applyBorder="1" applyAlignment="1">
      <alignment horizontal="center" vertical="top"/>
    </xf>
    <xf numFmtId="0" fontId="16" fillId="0" borderId="1" xfId="0" applyFont="1" applyBorder="1" applyAlignment="1">
      <alignment horizontal="center" vertical="top"/>
    </xf>
    <xf numFmtId="0" fontId="23" fillId="0" borderId="1" xfId="0" applyFont="1" applyBorder="1" applyAlignment="1">
      <alignment horizontal="center" vertical="top"/>
    </xf>
    <xf numFmtId="42" fontId="16" fillId="0" borderId="1" xfId="3" applyFont="1" applyBorder="1" applyAlignment="1">
      <alignment horizontal="center" vertical="top"/>
    </xf>
    <xf numFmtId="0" fontId="16" fillId="0" borderId="1" xfId="0" applyFont="1" applyBorder="1" applyAlignment="1">
      <alignment horizontal="right"/>
    </xf>
    <xf numFmtId="0" fontId="16" fillId="0" borderId="1" xfId="0" applyFont="1" applyBorder="1" applyAlignment="1">
      <alignment horizontal="left"/>
    </xf>
    <xf numFmtId="0" fontId="16" fillId="0" borderId="1" xfId="0" applyFont="1" applyBorder="1" applyAlignment="1">
      <alignment horizontal="left" vertical="top"/>
    </xf>
    <xf numFmtId="14" fontId="16" fillId="0" borderId="1" xfId="0" applyNumberFormat="1" applyFont="1" applyBorder="1" applyAlignment="1">
      <alignment horizontal="center"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1" xfId="0" applyFont="1" applyBorder="1" applyAlignment="1">
      <alignment horizontal="center" vertical="top" wrapText="1"/>
    </xf>
    <xf numFmtId="0" fontId="16" fillId="0" borderId="1" xfId="0" applyFont="1" applyBorder="1" applyAlignment="1">
      <alignment vertical="top"/>
    </xf>
    <xf numFmtId="168" fontId="16" fillId="0" borderId="1" xfId="0" applyNumberFormat="1" applyFont="1" applyBorder="1" applyAlignment="1">
      <alignment horizontal="center" vertical="top"/>
    </xf>
    <xf numFmtId="0" fontId="16" fillId="0" borderId="1" xfId="0" applyFont="1" applyBorder="1" applyAlignment="1">
      <alignment horizontal="right" vertical="top"/>
    </xf>
    <xf numFmtId="0" fontId="16" fillId="5" borderId="1" xfId="0" applyFont="1" applyFill="1" applyBorder="1" applyAlignment="1">
      <alignment horizontal="left" vertical="top"/>
    </xf>
    <xf numFmtId="168" fontId="16" fillId="0" borderId="1" xfId="0" applyNumberFormat="1" applyFont="1" applyBorder="1" applyAlignment="1">
      <alignment horizontal="right"/>
    </xf>
    <xf numFmtId="42" fontId="16" fillId="0" borderId="1" xfId="3" applyFont="1" applyBorder="1" applyAlignment="1">
      <alignment horizontal="center"/>
    </xf>
    <xf numFmtId="0" fontId="23" fillId="0" borderId="1" xfId="0" applyFont="1" applyBorder="1" applyAlignment="1">
      <alignment horizontal="center"/>
    </xf>
    <xf numFmtId="0" fontId="16" fillId="0" borderId="1" xfId="0" applyFont="1" applyBorder="1"/>
    <xf numFmtId="0" fontId="16" fillId="5" borderId="1" xfId="0" applyFont="1" applyFill="1" applyBorder="1" applyAlignment="1">
      <alignment horizontal="left"/>
    </xf>
    <xf numFmtId="0" fontId="16" fillId="0" borderId="1" xfId="0" applyFont="1" applyBorder="1" applyAlignment="1">
      <alignment horizontal="left" vertical="top" wrapText="1"/>
    </xf>
    <xf numFmtId="165" fontId="25" fillId="5" borderId="2" xfId="0" applyNumberFormat="1" applyFont="1" applyFill="1" applyBorder="1" applyAlignment="1">
      <alignment horizontal="center"/>
    </xf>
    <xf numFmtId="165" fontId="25" fillId="5" borderId="3" xfId="0" applyNumberFormat="1" applyFont="1" applyFill="1" applyBorder="1" applyAlignment="1">
      <alignment horizontal="center"/>
    </xf>
    <xf numFmtId="0" fontId="25" fillId="0" borderId="2" xfId="0" applyFont="1" applyBorder="1" applyAlignment="1">
      <alignment horizontal="center" vertical="top"/>
    </xf>
    <xf numFmtId="0" fontId="25" fillId="0" borderId="3" xfId="0" applyFont="1" applyBorder="1" applyAlignment="1">
      <alignment horizontal="center" vertical="top"/>
    </xf>
    <xf numFmtId="42" fontId="25" fillId="0" borderId="2" xfId="3" applyFont="1" applyFill="1" applyBorder="1" applyAlignment="1">
      <alignment horizontal="center" vertical="top"/>
    </xf>
    <xf numFmtId="42" fontId="25" fillId="0" borderId="3" xfId="3" applyFont="1" applyFill="1" applyBorder="1" applyAlignment="1">
      <alignment horizontal="center" vertical="top"/>
    </xf>
    <xf numFmtId="166" fontId="24" fillId="8" borderId="1" xfId="0" applyNumberFormat="1" applyFont="1" applyFill="1" applyBorder="1" applyAlignment="1">
      <alignment horizontal="center" vertical="top"/>
    </xf>
    <xf numFmtId="42" fontId="16" fillId="9" borderId="1" xfId="3" applyFont="1" applyFill="1" applyBorder="1" applyAlignment="1">
      <alignment horizontal="center" vertical="top"/>
    </xf>
    <xf numFmtId="0" fontId="16" fillId="9" borderId="1" xfId="0" applyFont="1" applyFill="1" applyBorder="1" applyAlignment="1">
      <alignment horizontal="center" vertical="top"/>
    </xf>
    <xf numFmtId="0" fontId="16" fillId="9" borderId="1" xfId="0" applyFont="1" applyFill="1" applyBorder="1" applyAlignment="1">
      <alignment horizontal="left" vertical="top"/>
    </xf>
    <xf numFmtId="14" fontId="16" fillId="9" borderId="1" xfId="0" applyNumberFormat="1" applyFont="1" applyFill="1" applyBorder="1" applyAlignment="1">
      <alignment horizontal="center" vertical="top"/>
    </xf>
    <xf numFmtId="14" fontId="23" fillId="9" borderId="1" xfId="0" applyNumberFormat="1" applyFont="1" applyFill="1" applyBorder="1" applyAlignment="1">
      <alignment horizontal="center" vertical="top" wrapText="1"/>
    </xf>
    <xf numFmtId="0" fontId="23" fillId="9" borderId="1" xfId="0" applyFont="1" applyFill="1" applyBorder="1" applyAlignment="1">
      <alignment horizontal="center" vertical="top" wrapText="1"/>
    </xf>
    <xf numFmtId="168" fontId="16" fillId="9" borderId="1" xfId="0" applyNumberFormat="1" applyFont="1" applyFill="1" applyBorder="1" applyAlignment="1">
      <alignment horizontal="center" vertical="top"/>
    </xf>
    <xf numFmtId="42" fontId="25" fillId="0" borderId="2" xfId="3" applyFont="1" applyFill="1" applyBorder="1" applyAlignment="1">
      <alignment horizontal="center"/>
    </xf>
    <xf numFmtId="42" fontId="25" fillId="0" borderId="3" xfId="3" applyFont="1" applyFill="1" applyBorder="1" applyAlignment="1">
      <alignment horizontal="center"/>
    </xf>
    <xf numFmtId="0" fontId="16" fillId="9" borderId="1" xfId="0" applyFont="1" applyFill="1" applyBorder="1" applyAlignment="1">
      <alignment horizontal="right" vertical="top"/>
    </xf>
    <xf numFmtId="0" fontId="16" fillId="9" borderId="1" xfId="0" applyFont="1" applyFill="1" applyBorder="1" applyAlignment="1">
      <alignment vertical="top"/>
    </xf>
    <xf numFmtId="42" fontId="16" fillId="0" borderId="1" xfId="3" applyFont="1" applyFill="1" applyBorder="1" applyAlignment="1">
      <alignment horizontal="center"/>
    </xf>
    <xf numFmtId="166" fontId="16" fillId="0" borderId="1" xfId="0" applyNumberFormat="1" applyFont="1" applyBorder="1" applyAlignment="1">
      <alignment horizontal="right"/>
    </xf>
    <xf numFmtId="0" fontId="16" fillId="0" borderId="2" xfId="0" applyFont="1" applyBorder="1" applyAlignment="1">
      <alignment horizontal="center"/>
    </xf>
    <xf numFmtId="0" fontId="16" fillId="0" borderId="3"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42" fontId="16" fillId="0" borderId="2" xfId="3" applyFont="1" applyBorder="1" applyAlignment="1">
      <alignment horizontal="center"/>
    </xf>
    <xf numFmtId="42" fontId="16" fillId="0" borderId="3" xfId="3" applyFont="1" applyBorder="1" applyAlignment="1">
      <alignment horizontal="center"/>
    </xf>
    <xf numFmtId="42" fontId="27" fillId="0" borderId="1" xfId="3" applyFont="1" applyFill="1" applyBorder="1" applyAlignment="1">
      <alignment horizontal="center"/>
    </xf>
    <xf numFmtId="167" fontId="24" fillId="5" borderId="1" xfId="0" applyNumberFormat="1" applyFont="1" applyFill="1" applyBorder="1"/>
    <xf numFmtId="167" fontId="24" fillId="5" borderId="1" xfId="0" applyNumberFormat="1" applyFont="1" applyFill="1" applyBorder="1" applyAlignment="1">
      <alignment horizontal="left"/>
    </xf>
    <xf numFmtId="167" fontId="24" fillId="5" borderId="1" xfId="0" applyNumberFormat="1" applyFont="1" applyFill="1" applyBorder="1" applyAlignment="1">
      <alignment horizontal="center"/>
    </xf>
    <xf numFmtId="167" fontId="23" fillId="5" borderId="1" xfId="0" applyNumberFormat="1" applyFont="1" applyFill="1" applyBorder="1"/>
    <xf numFmtId="167" fontId="28" fillId="5" borderId="1" xfId="0" applyNumberFormat="1" applyFont="1" applyFill="1" applyBorder="1"/>
    <xf numFmtId="41" fontId="28" fillId="5" borderId="1" xfId="1" applyFont="1" applyFill="1" applyBorder="1" applyAlignment="1">
      <alignment horizontal="left" vertical="top"/>
    </xf>
    <xf numFmtId="0" fontId="28" fillId="5" borderId="1" xfId="0" applyFont="1" applyFill="1" applyBorder="1" applyAlignment="1">
      <alignment horizontal="center" vertical="center"/>
    </xf>
    <xf numFmtId="0" fontId="28" fillId="5" borderId="1" xfId="0" applyFont="1" applyFill="1" applyBorder="1" applyAlignment="1">
      <alignment horizontal="left"/>
    </xf>
    <xf numFmtId="0" fontId="36" fillId="5" borderId="1" xfId="0" applyFont="1" applyFill="1" applyBorder="1"/>
    <xf numFmtId="44" fontId="28" fillId="5" borderId="1" xfId="2" applyFont="1" applyFill="1" applyBorder="1" applyAlignment="1"/>
    <xf numFmtId="0" fontId="28" fillId="5" borderId="1" xfId="0" applyFont="1" applyFill="1" applyBorder="1"/>
    <xf numFmtId="0" fontId="28" fillId="5" borderId="1" xfId="0" applyFont="1" applyFill="1" applyBorder="1" applyAlignment="1"/>
    <xf numFmtId="42" fontId="28" fillId="5" borderId="1" xfId="3" applyFont="1" applyFill="1" applyBorder="1" applyAlignment="1"/>
    <xf numFmtId="0" fontId="3"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6" fillId="0" borderId="0" xfId="0" applyFont="1" applyFill="1"/>
    <xf numFmtId="0" fontId="9" fillId="0" borderId="1"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10" fillId="0" borderId="1" xfId="0" applyFont="1" applyFill="1" applyBorder="1" applyAlignment="1">
      <alignment horizontal="center"/>
    </xf>
    <xf numFmtId="0" fontId="6" fillId="0" borderId="7" xfId="0" applyFont="1" applyFill="1" applyBorder="1" applyAlignment="1">
      <alignment horizontal="center"/>
    </xf>
    <xf numFmtId="0" fontId="6" fillId="0" borderId="0" xfId="0" applyFont="1" applyFill="1" applyAlignment="1">
      <alignment horizontal="center"/>
    </xf>
    <xf numFmtId="0" fontId="0" fillId="0" borderId="0" xfId="0" applyFill="1"/>
    <xf numFmtId="0" fontId="11" fillId="0" borderId="1" xfId="0" applyFont="1" applyFill="1" applyBorder="1" applyAlignment="1">
      <alignment wrapText="1"/>
    </xf>
    <xf numFmtId="0" fontId="11" fillId="0" borderId="1" xfId="0" applyFont="1" applyFill="1" applyBorder="1"/>
    <xf numFmtId="0" fontId="12" fillId="5" borderId="1" xfId="0" applyFont="1" applyFill="1" applyBorder="1" applyAlignment="1">
      <alignment horizontal="center" vertical="top"/>
    </xf>
    <xf numFmtId="0" fontId="6" fillId="5" borderId="1" xfId="0" applyFont="1" applyFill="1" applyBorder="1" applyAlignment="1">
      <alignment horizontal="center"/>
    </xf>
    <xf numFmtId="14" fontId="6" fillId="5" borderId="1" xfId="0" applyNumberFormat="1" applyFont="1" applyFill="1" applyBorder="1"/>
    <xf numFmtId="14" fontId="6" fillId="5" borderId="1" xfId="0" applyNumberFormat="1" applyFont="1" applyFill="1" applyBorder="1" applyAlignment="1">
      <alignment horizontal="center"/>
    </xf>
    <xf numFmtId="0" fontId="6" fillId="5" borderId="1" xfId="0" applyFont="1" applyFill="1" applyBorder="1"/>
    <xf numFmtId="3" fontId="6" fillId="5" borderId="1" xfId="0" applyNumberFormat="1" applyFont="1" applyFill="1" applyBorder="1" applyAlignment="1">
      <alignment horizontal="right"/>
    </xf>
    <xf numFmtId="14" fontId="6" fillId="0" borderId="1" xfId="0" applyNumberFormat="1" applyFont="1" applyFill="1" applyBorder="1" applyAlignment="1">
      <alignment horizontal="center"/>
    </xf>
    <xf numFmtId="0" fontId="6" fillId="0" borderId="1" xfId="0" applyFont="1" applyFill="1" applyBorder="1"/>
    <xf numFmtId="3" fontId="6" fillId="0" borderId="1" xfId="0" applyNumberFormat="1" applyFont="1" applyFill="1" applyBorder="1" applyAlignment="1">
      <alignment horizontal="right"/>
    </xf>
  </cellXfs>
  <cellStyles count="6">
    <cellStyle name="Hipervínculo" xfId="5" builtinId="8"/>
    <cellStyle name="Millares [0]" xfId="1" builtinId="6"/>
    <cellStyle name="Moneda" xfId="2" builtinId="4"/>
    <cellStyle name="Moneda [0]" xfId="3" builtinId="7"/>
    <cellStyle name="Normal" xfId="0" builtinId="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contratos.gov.co/consultas/detalleProceso.do?numConstancia=20-12-10290710" TargetMode="External"/><Relationship Id="rId21" Type="http://schemas.openxmlformats.org/officeDocument/2006/relationships/hyperlink" Target="https://www.contratos.gov.co/consultas/detalleProceso.do?numConstancia=20-12-10397429" TargetMode="External"/><Relationship Id="rId42" Type="http://schemas.openxmlformats.org/officeDocument/2006/relationships/hyperlink" Target="https://www.contratos.gov.co/consultas/detalleProceso.do?numConstancia=20-12-10254549" TargetMode="External"/><Relationship Id="rId47" Type="http://schemas.openxmlformats.org/officeDocument/2006/relationships/hyperlink" Target="https://www.contratos.gov.co/consultas/detalleProceso.do?numConstancia=20-12-10254487" TargetMode="External"/><Relationship Id="rId63" Type="http://schemas.openxmlformats.org/officeDocument/2006/relationships/hyperlink" Target="https://www.contratos.gov.co/consultas/detalleProceso.do?numConstancia=20-12-10254107" TargetMode="External"/><Relationship Id="rId68" Type="http://schemas.openxmlformats.org/officeDocument/2006/relationships/hyperlink" Target="https://www.contratos.gov.co/consultas/detalleProceso.do?numConstancia=20-12-10252754" TargetMode="External"/><Relationship Id="rId84" Type="http://schemas.openxmlformats.org/officeDocument/2006/relationships/hyperlink" Target="https://www.contratos.gov.co/consultas/detalleProceso.do?numConstancia=20-12-10506444" TargetMode="External"/><Relationship Id="rId89" Type="http://schemas.openxmlformats.org/officeDocument/2006/relationships/hyperlink" Target="https://www.contratos.gov.co/consultas/detalleProceso.do?numConstancia=20-12-10505655" TargetMode="External"/><Relationship Id="rId7" Type="http://schemas.openxmlformats.org/officeDocument/2006/relationships/hyperlink" Target="https://www.contratos.gov.co/consultas/detalleProceso.do?numConstancia=20-12-10522771" TargetMode="External"/><Relationship Id="rId71" Type="http://schemas.openxmlformats.org/officeDocument/2006/relationships/hyperlink" Target="https://www.contratos.gov.co/consultas/detalleProceso.do?numConstancia=20-12-1025337" TargetMode="External"/><Relationship Id="rId92" Type="http://schemas.openxmlformats.org/officeDocument/2006/relationships/hyperlink" Target="https://www.contratos.gov.co/consultas/detalleProceso.do?numConstancia=20-12-10506013" TargetMode="External"/><Relationship Id="rId2" Type="http://schemas.openxmlformats.org/officeDocument/2006/relationships/hyperlink" Target="https://www.contratos.gov.co/consultas/detalleProceso.do?numConstancia=20-12-10250836" TargetMode="External"/><Relationship Id="rId16" Type="http://schemas.openxmlformats.org/officeDocument/2006/relationships/hyperlink" Target="https://www.contratos.gov.co/consultas/detalleProceso.do?numConstancia=20-12-10581795" TargetMode="External"/><Relationship Id="rId29" Type="http://schemas.openxmlformats.org/officeDocument/2006/relationships/hyperlink" Target="https://www.contratos.gov.co/consultas/detalleProceso.do?numConstancia=20-12-10272373" TargetMode="External"/><Relationship Id="rId11" Type="http://schemas.openxmlformats.org/officeDocument/2006/relationships/hyperlink" Target="https://www.contratos.gov.co/consultas/detalleProceso.do?numConstancia=20-12-10671401" TargetMode="External"/><Relationship Id="rId24" Type="http://schemas.openxmlformats.org/officeDocument/2006/relationships/hyperlink" Target="https://www.contratos.gov.co/consultas/detalleProceso.do?numConstancia=20-12-10299376" TargetMode="External"/><Relationship Id="rId32" Type="http://schemas.openxmlformats.org/officeDocument/2006/relationships/hyperlink" Target="https://www.contratos.gov.co/consultas/detalleProceso.do?numConstancia=20-12-10254652" TargetMode="External"/><Relationship Id="rId37" Type="http://schemas.openxmlformats.org/officeDocument/2006/relationships/hyperlink" Target="https://www.contratos.gov.co/consultas/detalleProceso.do?numConstancia=20-12-10254645" TargetMode="External"/><Relationship Id="rId40" Type="http://schemas.openxmlformats.org/officeDocument/2006/relationships/hyperlink" Target="https://www.contratos.gov.co/consultas/detalleProceso.do?numConstancia=20-12-10254598" TargetMode="External"/><Relationship Id="rId45" Type="http://schemas.openxmlformats.org/officeDocument/2006/relationships/hyperlink" Target="https://www.contratos.gov.co/consultas/detalleProceso.do?numConstancia=20-12-10254498" TargetMode="External"/><Relationship Id="rId53" Type="http://schemas.openxmlformats.org/officeDocument/2006/relationships/hyperlink" Target="https://www.contratos.gov.co/consultas/detalleProceso.do?numConstancia=20-12-10254369" TargetMode="External"/><Relationship Id="rId58" Type="http://schemas.openxmlformats.org/officeDocument/2006/relationships/hyperlink" Target="https://www.contratos.gov.co/consultas/detalleProceso.do?numConstancia=20-12-10254306" TargetMode="External"/><Relationship Id="rId66" Type="http://schemas.openxmlformats.org/officeDocument/2006/relationships/hyperlink" Target="https://www.contratos.gov.co/consultas/detalleProceso.do?numConstancia=20-12-10253932" TargetMode="External"/><Relationship Id="rId74" Type="http://schemas.openxmlformats.org/officeDocument/2006/relationships/hyperlink" Target="https://www.contratos.gov.co/consultas/detalleProceso.do?numConstancia=20-12-1025369" TargetMode="External"/><Relationship Id="rId79" Type="http://schemas.openxmlformats.org/officeDocument/2006/relationships/hyperlink" Target="https://www.contratos.gov.co/consultas/detalleProceso.do?numConstancia=20-12-10299079" TargetMode="External"/><Relationship Id="rId87" Type="http://schemas.openxmlformats.org/officeDocument/2006/relationships/hyperlink" Target="https://www.contratos.gov.co/consultas/detalleProceso.do?numConstancia=20-12-10318210" TargetMode="External"/><Relationship Id="rId102" Type="http://schemas.openxmlformats.org/officeDocument/2006/relationships/vmlDrawing" Target="../drawings/vmlDrawing1.vml"/><Relationship Id="rId5" Type="http://schemas.openxmlformats.org/officeDocument/2006/relationships/hyperlink" Target="https://www.contratos.gov.co/consultas/detalleProceso.do?numConstancia=20-12-10535790" TargetMode="External"/><Relationship Id="rId61" Type="http://schemas.openxmlformats.org/officeDocument/2006/relationships/hyperlink" Target="https://www.contratos.gov.co/consultas/detalleProceso.do?numConstancia=20-12-10254167" TargetMode="External"/><Relationship Id="rId82" Type="http://schemas.openxmlformats.org/officeDocument/2006/relationships/hyperlink" Target="https://www.contratos.gov.co/consultas/detalleProceso.do?numConstancia=20-12-10446299" TargetMode="External"/><Relationship Id="rId90" Type="http://schemas.openxmlformats.org/officeDocument/2006/relationships/hyperlink" Target="https://www.contratos.gov.co/consultas/detalleProceso.do?numConstancia=20-12-10481622" TargetMode="External"/><Relationship Id="rId95" Type="http://schemas.openxmlformats.org/officeDocument/2006/relationships/hyperlink" Target="https://www.contratos.gov.co/consultas/detalleProceso.do?numConstancia=20-12-10571089" TargetMode="External"/><Relationship Id="rId19" Type="http://schemas.openxmlformats.org/officeDocument/2006/relationships/hyperlink" Target="https://www.contratos.gov.co/consultas/detalleProceso.do?numConstancia=20-12-10439998" TargetMode="External"/><Relationship Id="rId14" Type="http://schemas.openxmlformats.org/officeDocument/2006/relationships/hyperlink" Target="https://www.contratos.gov.co/consultas/detalleProceso.do?numConstancia=20-12-10634227" TargetMode="External"/><Relationship Id="rId22" Type="http://schemas.openxmlformats.org/officeDocument/2006/relationships/hyperlink" Target="https://www.contratos.gov.co/consultas/detalleProceso.do?numConstancia=20-12-10373273" TargetMode="External"/><Relationship Id="rId27" Type="http://schemas.openxmlformats.org/officeDocument/2006/relationships/hyperlink" Target="https://www.contratos.gov.co/consultas/detalleProceso.do?numConstancia=20-12-10298658" TargetMode="External"/><Relationship Id="rId30" Type="http://schemas.openxmlformats.org/officeDocument/2006/relationships/hyperlink" Target="https://www.contratos.gov.co/consultas/detalleProceso.do?numConstancia=20-12-10254679" TargetMode="External"/><Relationship Id="rId35" Type="http://schemas.openxmlformats.org/officeDocument/2006/relationships/hyperlink" Target="https://www.contratos.gov.co/consultas/detalleProceso.do?numConstancia=20-12-10271842" TargetMode="External"/><Relationship Id="rId43" Type="http://schemas.openxmlformats.org/officeDocument/2006/relationships/hyperlink" Target="https://www.contratos.gov.co/consultas/detalleProceso.do?numConstancia=20-12-10254506" TargetMode="External"/><Relationship Id="rId48" Type="http://schemas.openxmlformats.org/officeDocument/2006/relationships/hyperlink" Target="https://www.contratos.gov.co/consultas/detalleProceso.do?numConstancia=20-12-10254434" TargetMode="External"/><Relationship Id="rId56" Type="http://schemas.openxmlformats.org/officeDocument/2006/relationships/hyperlink" Target="https://www.contratos.gov.co/consultas/detalleProceso.do?numConstancia=20-12-10254326" TargetMode="External"/><Relationship Id="rId64" Type="http://schemas.openxmlformats.org/officeDocument/2006/relationships/hyperlink" Target="https://www.contratos.gov.co/consultas/detalleProceso.do?numConstancia=20-12-10254107" TargetMode="External"/><Relationship Id="rId69" Type="http://schemas.openxmlformats.org/officeDocument/2006/relationships/hyperlink" Target="https://www.contratos.gov.co/consultas/detalleProceso.do?numConstancia=20-12-10252975" TargetMode="External"/><Relationship Id="rId77" Type="http://schemas.openxmlformats.org/officeDocument/2006/relationships/hyperlink" Target="https://www.contratos.gov.co/consultas/detalleProceso.do?numConstancia=20-12-10253877" TargetMode="External"/><Relationship Id="rId100" Type="http://schemas.openxmlformats.org/officeDocument/2006/relationships/hyperlink" Target="https://www.contratos.gov.co/consultas/detalleProceso.do?numConstancia=20-12-10618910" TargetMode="External"/><Relationship Id="rId8" Type="http://schemas.openxmlformats.org/officeDocument/2006/relationships/hyperlink" Target="https://www.contratos.gov.co/consultas/detalleProceso.do?numConstancia=20-12-10254681" TargetMode="External"/><Relationship Id="rId51" Type="http://schemas.openxmlformats.org/officeDocument/2006/relationships/hyperlink" Target="https://www.contratos.gov.co/consultas/detalleProceso.do?numConstancia=20-12-10254399" TargetMode="External"/><Relationship Id="rId72" Type="http://schemas.openxmlformats.org/officeDocument/2006/relationships/hyperlink" Target="https://www.contratos.gov.co/consultas/detalleProceso.do?numConstancia=20-12-10253530" TargetMode="External"/><Relationship Id="rId80" Type="http://schemas.openxmlformats.org/officeDocument/2006/relationships/hyperlink" Target="https://www.contratos.gov.co/consultas/detalleProceso.do?numConstancia=20-12-10377358" TargetMode="External"/><Relationship Id="rId85" Type="http://schemas.openxmlformats.org/officeDocument/2006/relationships/hyperlink" Target="https://www.contratos.gov.co/consultas/detalleProceso.do?numConstancia=20-12-10506509" TargetMode="External"/><Relationship Id="rId93" Type="http://schemas.openxmlformats.org/officeDocument/2006/relationships/hyperlink" Target="https://www.contratos.gov.co/consultas/detalleProceso.do?numConstancia=20-12-10512575" TargetMode="External"/><Relationship Id="rId98" Type="http://schemas.openxmlformats.org/officeDocument/2006/relationships/hyperlink" Target="https://www.contratos.gov.co/consultas/detalleProceso.do?numConstancia=20-12-10569623" TargetMode="External"/><Relationship Id="rId3" Type="http://schemas.openxmlformats.org/officeDocument/2006/relationships/hyperlink" Target="https://www.contratos.gov.co/consultas/detalleProceso.do?numConstancia=20-12-10250867" TargetMode="External"/><Relationship Id="rId12" Type="http://schemas.openxmlformats.org/officeDocument/2006/relationships/hyperlink" Target="https://www.contratos.gov.co/consultas/detalleProceso.do?numConstancia=20-12-10254681" TargetMode="External"/><Relationship Id="rId17" Type="http://schemas.openxmlformats.org/officeDocument/2006/relationships/hyperlink" Target="https://www.contratos.gov.co/consultas/detalleProceso.do?numConstancia=20-12-10581718" TargetMode="External"/><Relationship Id="rId25" Type="http://schemas.openxmlformats.org/officeDocument/2006/relationships/hyperlink" Target="https://www.contratos.gov.co/consultas/detalleProceso.do?numConstancia=20-12-10293682" TargetMode="External"/><Relationship Id="rId33" Type="http://schemas.openxmlformats.org/officeDocument/2006/relationships/hyperlink" Target="https://www.contratos.gov.co/consultas/detalleProceso.do?numConstancia=20-12-10254661" TargetMode="External"/><Relationship Id="rId38" Type="http://schemas.openxmlformats.org/officeDocument/2006/relationships/hyperlink" Target="https://www.contratos.gov.co/consultas/detalleProceso.do?numConstancia=20-12-10254628" TargetMode="External"/><Relationship Id="rId46" Type="http://schemas.openxmlformats.org/officeDocument/2006/relationships/hyperlink" Target="https://www.contratos.gov.co/consultas/detalleProceso.do?numConstancia=20-12-10254561" TargetMode="External"/><Relationship Id="rId59" Type="http://schemas.openxmlformats.org/officeDocument/2006/relationships/hyperlink" Target="https://www.contratos.gov.co/consultas/detalleProceso.do?numConstancia=20-12-10254184" TargetMode="External"/><Relationship Id="rId67" Type="http://schemas.openxmlformats.org/officeDocument/2006/relationships/hyperlink" Target="https://www.contratos.gov.co/consultas/detalleProceso.do?numConstancia=20-12-10252693" TargetMode="External"/><Relationship Id="rId103" Type="http://schemas.openxmlformats.org/officeDocument/2006/relationships/comments" Target="../comments1.xml"/><Relationship Id="rId20" Type="http://schemas.openxmlformats.org/officeDocument/2006/relationships/hyperlink" Target="https://www.contratos.gov.co/consultas/detalleProceso.do?numConstancia=20-12-10429101" TargetMode="External"/><Relationship Id="rId41" Type="http://schemas.openxmlformats.org/officeDocument/2006/relationships/hyperlink" Target="https://www.contratos.gov.co/consultas/detalleProceso.do?numConstancia=20-12-10254584" TargetMode="External"/><Relationship Id="rId54" Type="http://schemas.openxmlformats.org/officeDocument/2006/relationships/hyperlink" Target="https://www.contratos.gov.co/consultas/detalleProceso.do?numConstancia=20-12-10254361" TargetMode="External"/><Relationship Id="rId62" Type="http://schemas.openxmlformats.org/officeDocument/2006/relationships/hyperlink" Target="https://www.contratos.gov.co/consultas/detalleProceso.do?numConstancia=20-12-10254156" TargetMode="External"/><Relationship Id="rId70" Type="http://schemas.openxmlformats.org/officeDocument/2006/relationships/hyperlink" Target="https://www.contratos.gov.co/consultas/detalleProceso.do?numConstancia=20-12-10253008" TargetMode="External"/><Relationship Id="rId75" Type="http://schemas.openxmlformats.org/officeDocument/2006/relationships/hyperlink" Target="https://www.contratos.gov.co/consultas/detalleProceso.do?numConstancia=20-12-10253772" TargetMode="External"/><Relationship Id="rId83" Type="http://schemas.openxmlformats.org/officeDocument/2006/relationships/hyperlink" Target="https://www.contratos.gov.co/consultas/detalleProceso.do?numConstancia=20-12-10446335" TargetMode="External"/><Relationship Id="rId88" Type="http://schemas.openxmlformats.org/officeDocument/2006/relationships/hyperlink" Target="https://www.contratos.gov.co/consultas/detalleProceso.do?numConstancia=20-12-10380524" TargetMode="External"/><Relationship Id="rId91" Type="http://schemas.openxmlformats.org/officeDocument/2006/relationships/hyperlink" Target="https://www.contratos.gov.co/consultas/detalleProceso.do?numConstancia=20-12-10505855" TargetMode="External"/><Relationship Id="rId96" Type="http://schemas.openxmlformats.org/officeDocument/2006/relationships/hyperlink" Target="https://www.contratos.gov.co/consultas/detalleProceso.do?numConstancia=20-12-10602558" TargetMode="External"/><Relationship Id="rId1" Type="http://schemas.openxmlformats.org/officeDocument/2006/relationships/hyperlink" Target="https://www.contratos.gov.co/consultas/detalleProceso.do?numConstancia=20-12-10571215" TargetMode="External"/><Relationship Id="rId6" Type="http://schemas.openxmlformats.org/officeDocument/2006/relationships/hyperlink" Target="https://www.contratos.gov.co/consultas/detalleProceso.do?numConstancia=20-12-10557943" TargetMode="External"/><Relationship Id="rId15" Type="http://schemas.openxmlformats.org/officeDocument/2006/relationships/hyperlink" Target="https://www.contratos.gov.co/consultas/detalleProceso.do?numConstancia=20-12-10627815" TargetMode="External"/><Relationship Id="rId23" Type="http://schemas.openxmlformats.org/officeDocument/2006/relationships/hyperlink" Target="https://www.contratos.gov.co/consultas/detalleProceso.do?numConstancia=20-12-10340423" TargetMode="External"/><Relationship Id="rId28" Type="http://schemas.openxmlformats.org/officeDocument/2006/relationships/hyperlink" Target="https://www.contratos.gov.co/consultas/detalleProceso.do?numConstancia=20-12-10301637" TargetMode="External"/><Relationship Id="rId36" Type="http://schemas.openxmlformats.org/officeDocument/2006/relationships/hyperlink" Target="https://www.contratos.gov.co/consultas/detalleProceso.do?numConstancia=20-12-10259725" TargetMode="External"/><Relationship Id="rId49" Type="http://schemas.openxmlformats.org/officeDocument/2006/relationships/hyperlink" Target="https://www.contratos.gov.co/consultas/detalleProceso.do?numConstancia=20-12-10254423" TargetMode="External"/><Relationship Id="rId57" Type="http://schemas.openxmlformats.org/officeDocument/2006/relationships/hyperlink" Target="https://www.contratos.gov.co/consultas/detalleProceso.do?numConstancia=20-12-10254306" TargetMode="External"/><Relationship Id="rId10" Type="http://schemas.openxmlformats.org/officeDocument/2006/relationships/hyperlink" Target="https://www.contratos.gov.co/consultas/detalleProceso.do?numConstancia=20-12-10704165" TargetMode="External"/><Relationship Id="rId31" Type="http://schemas.openxmlformats.org/officeDocument/2006/relationships/hyperlink" Target="https://www.contratos.gov.co/consultas/detalleProceso.do?numConstancia=20-12-10254669" TargetMode="External"/><Relationship Id="rId44" Type="http://schemas.openxmlformats.org/officeDocument/2006/relationships/hyperlink" Target="https://www.contratos.gov.co/consultas/detalleProceso.do?numConstancia=20-12-10254466" TargetMode="External"/><Relationship Id="rId52" Type="http://schemas.openxmlformats.org/officeDocument/2006/relationships/hyperlink" Target="https://www.contratos.gov.co/consultas/detalleProceso.do?numConstancia=20-12-10254386" TargetMode="External"/><Relationship Id="rId60" Type="http://schemas.openxmlformats.org/officeDocument/2006/relationships/hyperlink" Target="https://www.contratos.gov.co/consultas/detalleProceso.do?numConstancia=20-12-10254155" TargetMode="External"/><Relationship Id="rId65" Type="http://schemas.openxmlformats.org/officeDocument/2006/relationships/hyperlink" Target="https://www.contratos.gov.co/consultas/detalleProceso.do?numConstancia=20-12-10254004" TargetMode="External"/><Relationship Id="rId73" Type="http://schemas.openxmlformats.org/officeDocument/2006/relationships/hyperlink" Target="https://www.contratos.gov.co/consultas/detalleProceso.do?numConstancia=20-12-10253601" TargetMode="External"/><Relationship Id="rId78" Type="http://schemas.openxmlformats.org/officeDocument/2006/relationships/hyperlink" Target="https://www.contratos.gov.co/consultas/detalleProceso.do?numConstancia=20-12-10276302" TargetMode="External"/><Relationship Id="rId81" Type="http://schemas.openxmlformats.org/officeDocument/2006/relationships/hyperlink" Target="https://www.contratos.gov.co/consultas/detalleProceso.do?numConstancia=20-12-10380432" TargetMode="External"/><Relationship Id="rId86" Type="http://schemas.openxmlformats.org/officeDocument/2006/relationships/hyperlink" Target="https://www.contratos.gov.co/consultas/detalleProceso.do?numConstancia=20-12-10514099" TargetMode="External"/><Relationship Id="rId94" Type="http://schemas.openxmlformats.org/officeDocument/2006/relationships/hyperlink" Target="https://www.contratos.gov.co/consultas/detalleProceso.do?numConstancia=20-12-10526957" TargetMode="External"/><Relationship Id="rId99" Type="http://schemas.openxmlformats.org/officeDocument/2006/relationships/hyperlink" Target="https://www.contratos.gov.co/consultas/detalleProceso.do?numConstancia=20-12-10596076" TargetMode="External"/><Relationship Id="rId101" Type="http://schemas.openxmlformats.org/officeDocument/2006/relationships/hyperlink" Target="https://www.contratos.gov.co/consultas/detalleProceso.do?numConstancia=20-12-10664404" TargetMode="External"/><Relationship Id="rId4" Type="http://schemas.openxmlformats.org/officeDocument/2006/relationships/hyperlink" Target="https://www.contratos.gov.co/consultas/detalleProceso.do?numConstancia=20-12-10252658" TargetMode="External"/><Relationship Id="rId9" Type="http://schemas.openxmlformats.org/officeDocument/2006/relationships/hyperlink" Target="https://www.contratos.gov.co/consultas/detalleProceso.do?numConstancia=20-12-10477761" TargetMode="External"/><Relationship Id="rId13" Type="http://schemas.openxmlformats.org/officeDocument/2006/relationships/hyperlink" Target="https://www.contratos.gov.co/consultas/detalleProceso.do?numConstancia=20-12-10719013" TargetMode="External"/><Relationship Id="rId18" Type="http://schemas.openxmlformats.org/officeDocument/2006/relationships/hyperlink" Target="https://www.contratos.gov.co/consultas/detalleProceso.do?numConstancia=20-12-10581467" TargetMode="External"/><Relationship Id="rId39" Type="http://schemas.openxmlformats.org/officeDocument/2006/relationships/hyperlink" Target="https://www.contratos.gov.co/consultas/detalleProceso.do?numConstancia=20-12-10254594" TargetMode="External"/><Relationship Id="rId34" Type="http://schemas.openxmlformats.org/officeDocument/2006/relationships/hyperlink" Target="https://www.contratos.gov.co/consultas/detalleProceso.do?numConstancia=20-12-10254651" TargetMode="External"/><Relationship Id="rId50" Type="http://schemas.openxmlformats.org/officeDocument/2006/relationships/hyperlink" Target="https://www.contratos.gov.co/consultas/detalleProceso.do?numConstancia=20-12-10254409" TargetMode="External"/><Relationship Id="rId55" Type="http://schemas.openxmlformats.org/officeDocument/2006/relationships/hyperlink" Target="https://www.contratos.gov.co/consultas/detalleProceso.do?numConstancia=20-12-10254341" TargetMode="External"/><Relationship Id="rId76" Type="http://schemas.openxmlformats.org/officeDocument/2006/relationships/hyperlink" Target="https://www.contratos.gov.co/consultas/detalleProceso.do?numConstancia=20-12-10253797" TargetMode="External"/><Relationship Id="rId97" Type="http://schemas.openxmlformats.org/officeDocument/2006/relationships/hyperlink" Target="https://www.contratos.gov.co/consultas/detalleProceso.do?numConstancia=20-12-10616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0"/>
  <sheetViews>
    <sheetView tabSelected="1" zoomScale="115" zoomScaleNormal="115" workbookViewId="0">
      <selection activeCell="E12" sqref="E12"/>
    </sheetView>
  </sheetViews>
  <sheetFormatPr baseColWidth="10" defaultRowHeight="15" x14ac:dyDescent="0.25"/>
  <cols>
    <col min="1" max="1" width="13" style="566" customWidth="1"/>
    <col min="2" max="2" width="11.42578125" customWidth="1"/>
    <col min="3" max="3" width="15.140625" customWidth="1"/>
    <col min="4" max="4" width="32.85546875" customWidth="1"/>
    <col min="5" max="5" width="21.7109375" customWidth="1"/>
    <col min="6" max="6" width="17" customWidth="1"/>
    <col min="7" max="7" width="11.42578125" customWidth="1"/>
    <col min="8" max="8" width="13.7109375" customWidth="1"/>
    <col min="9" max="9" width="13.5703125" customWidth="1"/>
    <col min="10" max="10" width="17" customWidth="1"/>
    <col min="11" max="12" width="11.42578125" customWidth="1"/>
    <col min="13" max="13" width="15.140625" customWidth="1"/>
    <col min="14" max="14" width="15.5703125" customWidth="1"/>
    <col min="15" max="15" width="11.42578125" customWidth="1"/>
    <col min="16" max="16" width="13.7109375" customWidth="1"/>
    <col min="17" max="17" width="12.28515625" customWidth="1"/>
    <col min="18" max="18" width="14.5703125" customWidth="1"/>
    <col min="19" max="19" width="13.28515625" customWidth="1"/>
    <col min="20" max="20" width="21" customWidth="1"/>
    <col min="22" max="22" width="12.85546875" bestFit="1" customWidth="1"/>
  </cols>
  <sheetData>
    <row r="1" spans="1:20" ht="45" x14ac:dyDescent="0.25">
      <c r="A1" s="550" t="s">
        <v>23</v>
      </c>
      <c r="B1" s="61" t="s">
        <v>24</v>
      </c>
      <c r="C1" s="6" t="s">
        <v>25</v>
      </c>
      <c r="D1" s="7" t="s">
        <v>26</v>
      </c>
      <c r="E1" s="7" t="s">
        <v>27</v>
      </c>
      <c r="F1" s="62" t="s">
        <v>28</v>
      </c>
      <c r="G1" s="7" t="s">
        <v>29</v>
      </c>
      <c r="H1" s="7" t="s">
        <v>30</v>
      </c>
      <c r="I1" s="7" t="s">
        <v>31</v>
      </c>
      <c r="J1" s="63" t="s">
        <v>0</v>
      </c>
      <c r="K1" s="7" t="s">
        <v>1</v>
      </c>
      <c r="L1" s="7" t="s">
        <v>32</v>
      </c>
      <c r="M1" s="64" t="s">
        <v>33</v>
      </c>
      <c r="N1" s="65" t="s">
        <v>3</v>
      </c>
      <c r="O1" s="65" t="s">
        <v>4</v>
      </c>
      <c r="P1" s="64" t="s">
        <v>5</v>
      </c>
      <c r="Q1" s="66" t="s">
        <v>34</v>
      </c>
      <c r="R1" s="64" t="s">
        <v>19</v>
      </c>
      <c r="S1" s="67" t="s">
        <v>35</v>
      </c>
      <c r="T1" s="68" t="s">
        <v>36</v>
      </c>
    </row>
    <row r="2" spans="1:20" x14ac:dyDescent="0.25">
      <c r="A2" s="146">
        <v>1</v>
      </c>
      <c r="B2" s="70">
        <v>43466</v>
      </c>
      <c r="C2" s="71">
        <v>77171858</v>
      </c>
      <c r="D2" s="72" t="s">
        <v>37</v>
      </c>
      <c r="E2" s="73" t="s">
        <v>38</v>
      </c>
      <c r="F2" s="74">
        <v>106576920</v>
      </c>
      <c r="G2" s="72" t="s">
        <v>39</v>
      </c>
      <c r="H2" s="75" t="s">
        <v>40</v>
      </c>
      <c r="I2" s="75">
        <v>20190032</v>
      </c>
      <c r="J2" s="76">
        <v>106576920</v>
      </c>
      <c r="K2" s="77">
        <v>20190001</v>
      </c>
      <c r="L2" s="75">
        <v>2101020901</v>
      </c>
      <c r="M2" s="78">
        <v>106576920</v>
      </c>
      <c r="N2" s="79" t="s">
        <v>41</v>
      </c>
      <c r="O2" s="79">
        <v>43555</v>
      </c>
      <c r="P2" s="80"/>
      <c r="Q2" s="81"/>
      <c r="R2" s="82">
        <v>106576920</v>
      </c>
      <c r="S2" s="83"/>
      <c r="T2" s="84">
        <f>+F2++P2+Q2-S2</f>
        <v>106576920</v>
      </c>
    </row>
    <row r="3" spans="1:20" x14ac:dyDescent="0.25">
      <c r="A3" s="146">
        <v>2</v>
      </c>
      <c r="B3" s="70">
        <v>43466</v>
      </c>
      <c r="C3" s="71">
        <v>93134205</v>
      </c>
      <c r="D3" s="72" t="s">
        <v>42</v>
      </c>
      <c r="E3" s="73" t="s">
        <v>43</v>
      </c>
      <c r="F3" s="74">
        <v>102168000</v>
      </c>
      <c r="G3" s="72" t="s">
        <v>39</v>
      </c>
      <c r="H3" s="75" t="s">
        <v>40</v>
      </c>
      <c r="I3" s="75">
        <v>20190033</v>
      </c>
      <c r="J3" s="76">
        <v>102168000</v>
      </c>
      <c r="K3" s="77">
        <v>20190002</v>
      </c>
      <c r="L3" s="75">
        <v>2101020901</v>
      </c>
      <c r="M3" s="78">
        <v>102168000</v>
      </c>
      <c r="N3" s="79" t="s">
        <v>41</v>
      </c>
      <c r="O3" s="79">
        <v>43555</v>
      </c>
      <c r="P3" s="80"/>
      <c r="Q3" s="81"/>
      <c r="R3" s="82">
        <v>102168000</v>
      </c>
      <c r="S3" s="83">
        <v>5767000</v>
      </c>
      <c r="T3" s="84">
        <f t="shared" ref="T3:T67" si="0">+F3++P3+Q3-S3</f>
        <v>96401000</v>
      </c>
    </row>
    <row r="4" spans="1:20" x14ac:dyDescent="0.25">
      <c r="A4" s="146">
        <v>3</v>
      </c>
      <c r="B4" s="70">
        <v>43466</v>
      </c>
      <c r="C4" s="71">
        <v>901148645</v>
      </c>
      <c r="D4" s="72" t="s">
        <v>44</v>
      </c>
      <c r="E4" s="73" t="s">
        <v>45</v>
      </c>
      <c r="F4" s="74">
        <v>117000000</v>
      </c>
      <c r="G4" s="72" t="s">
        <v>39</v>
      </c>
      <c r="H4" s="75" t="s">
        <v>40</v>
      </c>
      <c r="I4" s="75">
        <v>20190034</v>
      </c>
      <c r="J4" s="76">
        <v>117000000</v>
      </c>
      <c r="K4" s="77">
        <v>20190003</v>
      </c>
      <c r="L4" s="75">
        <v>2101020901</v>
      </c>
      <c r="M4" s="78">
        <v>117000000</v>
      </c>
      <c r="N4" s="79" t="s">
        <v>41</v>
      </c>
      <c r="O4" s="79">
        <v>43555</v>
      </c>
      <c r="P4" s="80"/>
      <c r="Q4" s="81"/>
      <c r="R4" s="82">
        <v>117000000</v>
      </c>
      <c r="S4" s="83"/>
      <c r="T4" s="84">
        <f t="shared" si="0"/>
        <v>117000000</v>
      </c>
    </row>
    <row r="5" spans="1:20" x14ac:dyDescent="0.25">
      <c r="A5" s="146">
        <v>4</v>
      </c>
      <c r="B5" s="70">
        <v>43466</v>
      </c>
      <c r="C5" s="71">
        <v>10934442</v>
      </c>
      <c r="D5" s="72" t="s">
        <v>46</v>
      </c>
      <c r="E5" s="73" t="s">
        <v>47</v>
      </c>
      <c r="F5" s="76">
        <v>54150000</v>
      </c>
      <c r="G5" s="72" t="s">
        <v>39</v>
      </c>
      <c r="H5" s="75" t="s">
        <v>40</v>
      </c>
      <c r="I5" s="75">
        <v>20190035</v>
      </c>
      <c r="J5" s="76">
        <v>85500000</v>
      </c>
      <c r="K5" s="77">
        <v>20190004</v>
      </c>
      <c r="L5" s="75">
        <v>2101020901</v>
      </c>
      <c r="M5" s="78">
        <v>54150000</v>
      </c>
      <c r="N5" s="79" t="s">
        <v>41</v>
      </c>
      <c r="O5" s="79">
        <v>43555</v>
      </c>
      <c r="P5" s="80"/>
      <c r="Q5" s="81"/>
      <c r="R5" s="82">
        <v>54150000</v>
      </c>
      <c r="S5" s="83"/>
      <c r="T5" s="84">
        <f t="shared" si="0"/>
        <v>54150000</v>
      </c>
    </row>
    <row r="6" spans="1:20" x14ac:dyDescent="0.25">
      <c r="A6" s="551">
        <v>5</v>
      </c>
      <c r="B6" s="447">
        <v>43466</v>
      </c>
      <c r="C6" s="462">
        <v>900459733</v>
      </c>
      <c r="D6" s="451" t="s">
        <v>48</v>
      </c>
      <c r="E6" s="470" t="s">
        <v>49</v>
      </c>
      <c r="F6" s="454">
        <v>81158160</v>
      </c>
      <c r="G6" s="466" t="s">
        <v>39</v>
      </c>
      <c r="H6" s="440" t="s">
        <v>40</v>
      </c>
      <c r="I6" s="440">
        <v>20190036</v>
      </c>
      <c r="J6" s="450">
        <v>81158160</v>
      </c>
      <c r="K6" s="469">
        <v>20190005</v>
      </c>
      <c r="L6" s="440">
        <v>2101020901</v>
      </c>
      <c r="M6" s="444">
        <v>81158160</v>
      </c>
      <c r="N6" s="437" t="s">
        <v>41</v>
      </c>
      <c r="O6" s="437">
        <v>43555</v>
      </c>
      <c r="P6" s="438"/>
      <c r="Q6" s="447"/>
      <c r="R6" s="438">
        <v>81158160</v>
      </c>
      <c r="S6" s="465"/>
      <c r="T6" s="84">
        <f t="shared" si="0"/>
        <v>81158160</v>
      </c>
    </row>
    <row r="7" spans="1:20" x14ac:dyDescent="0.25">
      <c r="A7" s="551"/>
      <c r="B7" s="447"/>
      <c r="C7" s="462"/>
      <c r="D7" s="451"/>
      <c r="E7" s="470"/>
      <c r="F7" s="454"/>
      <c r="G7" s="467"/>
      <c r="H7" s="440"/>
      <c r="I7" s="440"/>
      <c r="J7" s="450"/>
      <c r="K7" s="469"/>
      <c r="L7" s="440"/>
      <c r="M7" s="444"/>
      <c r="N7" s="437"/>
      <c r="O7" s="437"/>
      <c r="P7" s="438"/>
      <c r="Q7" s="447"/>
      <c r="R7" s="438"/>
      <c r="S7" s="465"/>
      <c r="T7" s="84">
        <f t="shared" si="0"/>
        <v>0</v>
      </c>
    </row>
    <row r="8" spans="1:20" x14ac:dyDescent="0.25">
      <c r="A8" s="551"/>
      <c r="B8" s="447"/>
      <c r="C8" s="462"/>
      <c r="D8" s="451"/>
      <c r="E8" s="470"/>
      <c r="F8" s="454"/>
      <c r="G8" s="468"/>
      <c r="H8" s="440"/>
      <c r="I8" s="440"/>
      <c r="J8" s="450"/>
      <c r="K8" s="469"/>
      <c r="L8" s="440"/>
      <c r="M8" s="444"/>
      <c r="N8" s="437"/>
      <c r="O8" s="437"/>
      <c r="P8" s="438"/>
      <c r="Q8" s="447"/>
      <c r="R8" s="438"/>
      <c r="S8" s="465"/>
      <c r="T8" s="84">
        <f t="shared" si="0"/>
        <v>0</v>
      </c>
    </row>
    <row r="9" spans="1:20" x14ac:dyDescent="0.25">
      <c r="A9" s="146">
        <v>6</v>
      </c>
      <c r="B9" s="70">
        <v>43466</v>
      </c>
      <c r="C9" s="71">
        <v>19125211</v>
      </c>
      <c r="D9" s="72" t="s">
        <v>50</v>
      </c>
      <c r="E9" s="73" t="s">
        <v>51</v>
      </c>
      <c r="F9" s="74">
        <v>5454894</v>
      </c>
      <c r="G9" s="72" t="s">
        <v>39</v>
      </c>
      <c r="H9" s="75" t="s">
        <v>40</v>
      </c>
      <c r="I9" s="75">
        <v>20190037</v>
      </c>
      <c r="J9" s="76">
        <v>5454894</v>
      </c>
      <c r="K9" s="77">
        <v>2019006</v>
      </c>
      <c r="L9" s="75">
        <v>2101020901</v>
      </c>
      <c r="M9" s="78">
        <v>5454894</v>
      </c>
      <c r="N9" s="79" t="s">
        <v>41</v>
      </c>
      <c r="O9" s="79">
        <v>43555</v>
      </c>
      <c r="P9" s="80"/>
      <c r="Q9" s="81"/>
      <c r="R9" s="82">
        <v>5454894</v>
      </c>
      <c r="S9" s="83"/>
      <c r="T9" s="84">
        <f t="shared" si="0"/>
        <v>5454894</v>
      </c>
    </row>
    <row r="10" spans="1:20" x14ac:dyDescent="0.25">
      <c r="A10" s="146">
        <v>7</v>
      </c>
      <c r="B10" s="70">
        <v>43466</v>
      </c>
      <c r="C10" s="71">
        <v>900459733</v>
      </c>
      <c r="D10" s="72" t="s">
        <v>48</v>
      </c>
      <c r="E10" s="73" t="s">
        <v>52</v>
      </c>
      <c r="F10" s="74">
        <v>11700000</v>
      </c>
      <c r="G10" s="72" t="s">
        <v>39</v>
      </c>
      <c r="H10" s="75" t="s">
        <v>40</v>
      </c>
      <c r="I10" s="75">
        <v>20190038</v>
      </c>
      <c r="J10" s="76">
        <v>11700000</v>
      </c>
      <c r="K10" s="77">
        <v>20190007</v>
      </c>
      <c r="L10" s="75">
        <v>2101020901</v>
      </c>
      <c r="M10" s="78">
        <v>11700000</v>
      </c>
      <c r="N10" s="79" t="s">
        <v>41</v>
      </c>
      <c r="O10" s="79">
        <v>43555</v>
      </c>
      <c r="P10" s="80"/>
      <c r="Q10" s="81"/>
      <c r="R10" s="82">
        <v>11700000</v>
      </c>
      <c r="S10" s="83"/>
      <c r="T10" s="84">
        <f t="shared" si="0"/>
        <v>11700000</v>
      </c>
    </row>
    <row r="11" spans="1:20" x14ac:dyDescent="0.25">
      <c r="A11" s="146">
        <v>8</v>
      </c>
      <c r="B11" s="70">
        <v>43466</v>
      </c>
      <c r="C11" s="71">
        <v>93381221</v>
      </c>
      <c r="D11" s="72" t="s">
        <v>53</v>
      </c>
      <c r="E11" s="73" t="s">
        <v>54</v>
      </c>
      <c r="F11" s="74">
        <v>60000000</v>
      </c>
      <c r="G11" s="72" t="s">
        <v>39</v>
      </c>
      <c r="H11" s="75" t="s">
        <v>40</v>
      </c>
      <c r="I11" s="75">
        <v>20190039</v>
      </c>
      <c r="J11" s="76">
        <v>60000000</v>
      </c>
      <c r="K11" s="77">
        <v>20190008</v>
      </c>
      <c r="L11" s="75">
        <v>2101020901</v>
      </c>
      <c r="M11" s="78">
        <v>60000000</v>
      </c>
      <c r="N11" s="79" t="s">
        <v>41</v>
      </c>
      <c r="O11" s="79">
        <v>43555</v>
      </c>
      <c r="P11" s="80"/>
      <c r="Q11" s="81"/>
      <c r="R11" s="82">
        <v>60000000</v>
      </c>
      <c r="S11" s="83">
        <v>5228920</v>
      </c>
      <c r="T11" s="84">
        <f t="shared" si="0"/>
        <v>54771080</v>
      </c>
    </row>
    <row r="12" spans="1:20" x14ac:dyDescent="0.25">
      <c r="A12" s="146">
        <v>9</v>
      </c>
      <c r="B12" s="70">
        <v>43466</v>
      </c>
      <c r="C12" s="71">
        <v>830042244</v>
      </c>
      <c r="D12" s="72" t="s">
        <v>55</v>
      </c>
      <c r="E12" s="73" t="s">
        <v>56</v>
      </c>
      <c r="F12" s="74">
        <v>47303475</v>
      </c>
      <c r="G12" s="72" t="s">
        <v>39</v>
      </c>
      <c r="H12" s="75" t="s">
        <v>57</v>
      </c>
      <c r="I12" s="75">
        <v>20190084</v>
      </c>
      <c r="J12" s="76">
        <v>280000000</v>
      </c>
      <c r="K12" s="77">
        <v>20190043</v>
      </c>
      <c r="L12" s="75">
        <v>21020215</v>
      </c>
      <c r="M12" s="78">
        <v>47303475</v>
      </c>
      <c r="N12" s="79" t="s">
        <v>41</v>
      </c>
      <c r="O12" s="79">
        <v>43830</v>
      </c>
      <c r="P12" s="80"/>
      <c r="Q12" s="81"/>
      <c r="R12" s="82"/>
      <c r="S12" s="83"/>
      <c r="T12" s="84">
        <f t="shared" si="0"/>
        <v>47303475</v>
      </c>
    </row>
    <row r="13" spans="1:20" x14ac:dyDescent="0.25">
      <c r="A13" s="552">
        <v>10</v>
      </c>
      <c r="B13" s="431">
        <v>43466</v>
      </c>
      <c r="C13" s="401" t="s">
        <v>58</v>
      </c>
      <c r="D13" s="402" t="s">
        <v>59</v>
      </c>
      <c r="E13" s="406" t="s">
        <v>60</v>
      </c>
      <c r="F13" s="407">
        <v>200000000</v>
      </c>
      <c r="G13" s="402" t="s">
        <v>39</v>
      </c>
      <c r="H13" s="408" t="s">
        <v>40</v>
      </c>
      <c r="I13" s="408">
        <v>20190041</v>
      </c>
      <c r="J13" s="456">
        <v>200000000</v>
      </c>
      <c r="K13" s="432">
        <v>20190009</v>
      </c>
      <c r="L13" s="408">
        <v>2101020901</v>
      </c>
      <c r="M13" s="458">
        <v>200000000</v>
      </c>
      <c r="N13" s="79" t="s">
        <v>41</v>
      </c>
      <c r="O13" s="79">
        <v>43555</v>
      </c>
      <c r="P13" s="438">
        <v>100000000</v>
      </c>
      <c r="Q13" s="463"/>
      <c r="R13" s="464">
        <v>300000000</v>
      </c>
      <c r="S13" s="461">
        <v>4003003</v>
      </c>
      <c r="T13" s="84">
        <f t="shared" si="0"/>
        <v>295996997</v>
      </c>
    </row>
    <row r="14" spans="1:20" x14ac:dyDescent="0.25">
      <c r="A14" s="552"/>
      <c r="B14" s="431"/>
      <c r="C14" s="401"/>
      <c r="D14" s="402"/>
      <c r="E14" s="406"/>
      <c r="F14" s="407"/>
      <c r="G14" s="402"/>
      <c r="H14" s="408"/>
      <c r="I14" s="408"/>
      <c r="J14" s="456"/>
      <c r="K14" s="432"/>
      <c r="L14" s="408"/>
      <c r="M14" s="458"/>
      <c r="N14" s="79" t="s">
        <v>41</v>
      </c>
      <c r="O14" s="79">
        <v>43555</v>
      </c>
      <c r="P14" s="438"/>
      <c r="Q14" s="463"/>
      <c r="R14" s="464"/>
      <c r="S14" s="461"/>
      <c r="T14" s="84">
        <f t="shared" si="0"/>
        <v>0</v>
      </c>
    </row>
    <row r="15" spans="1:20" x14ac:dyDescent="0.25">
      <c r="A15" s="552">
        <v>11</v>
      </c>
      <c r="B15" s="431">
        <v>43466</v>
      </c>
      <c r="C15" s="401">
        <v>901148645</v>
      </c>
      <c r="D15" s="402" t="s">
        <v>44</v>
      </c>
      <c r="E15" s="406" t="s">
        <v>61</v>
      </c>
      <c r="F15" s="407">
        <v>6720000</v>
      </c>
      <c r="G15" s="402" t="s">
        <v>39</v>
      </c>
      <c r="H15" s="408" t="s">
        <v>62</v>
      </c>
      <c r="I15" s="408">
        <v>20190119</v>
      </c>
      <c r="J15" s="456">
        <v>6720000</v>
      </c>
      <c r="K15" s="408">
        <v>20190047</v>
      </c>
      <c r="L15" s="408">
        <v>2101020901</v>
      </c>
      <c r="M15" s="458">
        <v>6720000</v>
      </c>
      <c r="N15" s="437" t="s">
        <v>41</v>
      </c>
      <c r="O15" s="437">
        <v>43524</v>
      </c>
      <c r="P15" s="438">
        <v>2625000</v>
      </c>
      <c r="Q15" s="439"/>
      <c r="R15" s="464">
        <v>9345000</v>
      </c>
      <c r="S15" s="461">
        <v>1120000</v>
      </c>
      <c r="T15" s="84">
        <f t="shared" si="0"/>
        <v>8225000</v>
      </c>
    </row>
    <row r="16" spans="1:20" x14ac:dyDescent="0.25">
      <c r="A16" s="552"/>
      <c r="B16" s="431"/>
      <c r="C16" s="401"/>
      <c r="D16" s="402"/>
      <c r="E16" s="406"/>
      <c r="F16" s="407"/>
      <c r="G16" s="402"/>
      <c r="H16" s="408"/>
      <c r="I16" s="408"/>
      <c r="J16" s="456"/>
      <c r="K16" s="408"/>
      <c r="L16" s="408"/>
      <c r="M16" s="458"/>
      <c r="N16" s="437"/>
      <c r="O16" s="437"/>
      <c r="P16" s="438"/>
      <c r="Q16" s="439"/>
      <c r="R16" s="464"/>
      <c r="S16" s="461"/>
      <c r="T16" s="84">
        <f t="shared" si="0"/>
        <v>0</v>
      </c>
    </row>
    <row r="17" spans="1:20" x14ac:dyDescent="0.25">
      <c r="A17" s="146">
        <v>12</v>
      </c>
      <c r="B17" s="70">
        <v>43466</v>
      </c>
      <c r="C17" s="71">
        <v>1020394047</v>
      </c>
      <c r="D17" s="72" t="s">
        <v>63</v>
      </c>
      <c r="E17" s="73" t="s">
        <v>64</v>
      </c>
      <c r="F17" s="74">
        <v>22500000</v>
      </c>
      <c r="G17" s="72" t="s">
        <v>39</v>
      </c>
      <c r="H17" s="75" t="s">
        <v>40</v>
      </c>
      <c r="I17" s="75">
        <v>20190043</v>
      </c>
      <c r="J17" s="76">
        <v>22500000</v>
      </c>
      <c r="K17" s="77">
        <v>20190010</v>
      </c>
      <c r="L17" s="75">
        <v>2101020901</v>
      </c>
      <c r="M17" s="78">
        <v>22500000</v>
      </c>
      <c r="N17" s="79" t="s">
        <v>41</v>
      </c>
      <c r="O17" s="79">
        <v>43555</v>
      </c>
      <c r="P17" s="80">
        <v>2960988</v>
      </c>
      <c r="Q17" s="81"/>
      <c r="R17" s="82">
        <v>25460988</v>
      </c>
      <c r="S17" s="83">
        <v>1203312</v>
      </c>
      <c r="T17" s="84">
        <f t="shared" si="0"/>
        <v>24257676</v>
      </c>
    </row>
    <row r="18" spans="1:20" x14ac:dyDescent="0.25">
      <c r="A18" s="146">
        <v>13</v>
      </c>
      <c r="B18" s="70">
        <v>43466</v>
      </c>
      <c r="C18" s="71">
        <v>1014241769</v>
      </c>
      <c r="D18" s="72" t="s">
        <v>65</v>
      </c>
      <c r="E18" s="73" t="s">
        <v>64</v>
      </c>
      <c r="F18" s="74">
        <v>22500000</v>
      </c>
      <c r="G18" s="72" t="s">
        <v>39</v>
      </c>
      <c r="H18" s="75" t="s">
        <v>40</v>
      </c>
      <c r="I18" s="75">
        <v>20190044</v>
      </c>
      <c r="J18" s="76">
        <v>22500000</v>
      </c>
      <c r="K18" s="77">
        <v>20190011</v>
      </c>
      <c r="L18" s="75">
        <v>2101020901</v>
      </c>
      <c r="M18" s="78">
        <v>22500000</v>
      </c>
      <c r="N18" s="79" t="s">
        <v>41</v>
      </c>
      <c r="O18" s="79">
        <v>43555</v>
      </c>
      <c r="P18" s="80">
        <v>4281432</v>
      </c>
      <c r="Q18" s="81"/>
      <c r="R18" s="82">
        <v>26781432</v>
      </c>
      <c r="S18" s="83">
        <v>54244</v>
      </c>
      <c r="T18" s="84">
        <f t="shared" si="0"/>
        <v>26727188</v>
      </c>
    </row>
    <row r="19" spans="1:20" x14ac:dyDescent="0.25">
      <c r="A19" s="146">
        <v>14</v>
      </c>
      <c r="B19" s="70">
        <v>43466</v>
      </c>
      <c r="C19" s="71">
        <v>1045701331</v>
      </c>
      <c r="D19" s="72" t="s">
        <v>66</v>
      </c>
      <c r="E19" s="73" t="s">
        <v>64</v>
      </c>
      <c r="F19" s="74">
        <v>22500000</v>
      </c>
      <c r="G19" s="72" t="s">
        <v>39</v>
      </c>
      <c r="H19" s="75" t="s">
        <v>40</v>
      </c>
      <c r="I19" s="75">
        <v>20190045</v>
      </c>
      <c r="J19" s="76">
        <v>22500000</v>
      </c>
      <c r="K19" s="77">
        <v>20190012</v>
      </c>
      <c r="L19" s="75">
        <v>2101020901</v>
      </c>
      <c r="M19" s="78">
        <v>22500000</v>
      </c>
      <c r="N19" s="79" t="s">
        <v>41</v>
      </c>
      <c r="O19" s="79">
        <v>43555</v>
      </c>
      <c r="P19" s="80">
        <v>4437780</v>
      </c>
      <c r="Q19" s="81"/>
      <c r="R19" s="82">
        <v>26500212</v>
      </c>
      <c r="S19" s="83">
        <v>0</v>
      </c>
      <c r="T19" s="84">
        <f t="shared" si="0"/>
        <v>26937780</v>
      </c>
    </row>
    <row r="20" spans="1:20" x14ac:dyDescent="0.25">
      <c r="A20" s="146">
        <v>15</v>
      </c>
      <c r="B20" s="70">
        <v>43466</v>
      </c>
      <c r="C20" s="71">
        <v>14013837</v>
      </c>
      <c r="D20" s="72" t="s">
        <v>67</v>
      </c>
      <c r="E20" s="73" t="s">
        <v>64</v>
      </c>
      <c r="F20" s="74">
        <v>22500000</v>
      </c>
      <c r="G20" s="72" t="s">
        <v>39</v>
      </c>
      <c r="H20" s="75" t="s">
        <v>40</v>
      </c>
      <c r="I20" s="75">
        <v>20190046</v>
      </c>
      <c r="J20" s="76">
        <v>22500000</v>
      </c>
      <c r="K20" s="77">
        <v>20190013</v>
      </c>
      <c r="L20" s="75">
        <v>2101020901</v>
      </c>
      <c r="M20" s="78">
        <v>22500000</v>
      </c>
      <c r="N20" s="79" t="s">
        <v>41</v>
      </c>
      <c r="O20" s="79">
        <v>43555</v>
      </c>
      <c r="P20" s="80">
        <v>3644688</v>
      </c>
      <c r="Q20" s="81"/>
      <c r="R20" s="82">
        <v>25761816</v>
      </c>
      <c r="S20" s="83">
        <v>382872</v>
      </c>
      <c r="T20" s="84">
        <f t="shared" si="0"/>
        <v>25761816</v>
      </c>
    </row>
    <row r="21" spans="1:20" x14ac:dyDescent="0.25">
      <c r="A21" s="146">
        <v>16</v>
      </c>
      <c r="B21" s="70">
        <v>43466</v>
      </c>
      <c r="C21" s="71">
        <v>1129536361</v>
      </c>
      <c r="D21" s="72" t="s">
        <v>68</v>
      </c>
      <c r="E21" s="73" t="s">
        <v>64</v>
      </c>
      <c r="F21" s="74">
        <v>22500000</v>
      </c>
      <c r="G21" s="72" t="s">
        <v>39</v>
      </c>
      <c r="H21" s="75" t="s">
        <v>40</v>
      </c>
      <c r="I21" s="75">
        <v>20190047</v>
      </c>
      <c r="J21" s="76">
        <v>22500000</v>
      </c>
      <c r="K21" s="77">
        <v>20190014</v>
      </c>
      <c r="L21" s="75">
        <v>2101020901</v>
      </c>
      <c r="M21" s="78">
        <v>22500000</v>
      </c>
      <c r="N21" s="79" t="s">
        <v>41</v>
      </c>
      <c r="O21" s="79">
        <v>43555</v>
      </c>
      <c r="P21" s="80">
        <v>4355736</v>
      </c>
      <c r="Q21" s="81"/>
      <c r="R21" s="82">
        <v>26308776</v>
      </c>
      <c r="S21" s="83">
        <v>546960</v>
      </c>
      <c r="T21" s="84">
        <f t="shared" si="0"/>
        <v>26308776</v>
      </c>
    </row>
    <row r="22" spans="1:20" x14ac:dyDescent="0.25">
      <c r="A22" s="146">
        <v>17</v>
      </c>
      <c r="B22" s="70">
        <v>43466</v>
      </c>
      <c r="C22" s="71">
        <v>1053816665</v>
      </c>
      <c r="D22" s="85" t="s">
        <v>69</v>
      </c>
      <c r="E22" s="73" t="s">
        <v>64</v>
      </c>
      <c r="F22" s="74">
        <v>22500000</v>
      </c>
      <c r="G22" s="72" t="s">
        <v>39</v>
      </c>
      <c r="H22" s="75" t="s">
        <v>40</v>
      </c>
      <c r="I22" s="75">
        <v>20190048</v>
      </c>
      <c r="J22" s="76">
        <v>22500000</v>
      </c>
      <c r="K22" s="77">
        <v>20190015</v>
      </c>
      <c r="L22" s="75">
        <v>2101020901</v>
      </c>
      <c r="M22" s="78">
        <v>22500000</v>
      </c>
      <c r="N22" s="79" t="s">
        <v>41</v>
      </c>
      <c r="O22" s="79">
        <v>43555</v>
      </c>
      <c r="P22" s="80">
        <v>1844448</v>
      </c>
      <c r="Q22" s="81"/>
      <c r="R22" s="82">
        <v>24344448</v>
      </c>
      <c r="S22" s="83">
        <v>62436</v>
      </c>
      <c r="T22" s="84">
        <f t="shared" si="0"/>
        <v>24282012</v>
      </c>
    </row>
    <row r="23" spans="1:20" x14ac:dyDescent="0.25">
      <c r="A23" s="146">
        <v>18</v>
      </c>
      <c r="B23" s="70">
        <v>43466</v>
      </c>
      <c r="C23" s="71">
        <v>1047364662</v>
      </c>
      <c r="D23" s="86" t="s">
        <v>70</v>
      </c>
      <c r="E23" s="73" t="s">
        <v>64</v>
      </c>
      <c r="F23" s="74">
        <v>22500000</v>
      </c>
      <c r="G23" s="72" t="s">
        <v>39</v>
      </c>
      <c r="H23" s="75" t="s">
        <v>40</v>
      </c>
      <c r="I23" s="75">
        <v>20190049</v>
      </c>
      <c r="J23" s="76">
        <v>22500000</v>
      </c>
      <c r="K23" s="77">
        <v>20190016</v>
      </c>
      <c r="L23" s="75">
        <v>2101020901</v>
      </c>
      <c r="M23" s="78">
        <v>22500000</v>
      </c>
      <c r="N23" s="79" t="s">
        <v>41</v>
      </c>
      <c r="O23" s="79">
        <v>43555</v>
      </c>
      <c r="P23" s="80"/>
      <c r="Q23" s="81"/>
      <c r="R23" s="82">
        <v>22500000</v>
      </c>
      <c r="S23" s="83">
        <v>4313580</v>
      </c>
      <c r="T23" s="84">
        <f t="shared" si="0"/>
        <v>18186420</v>
      </c>
    </row>
    <row r="24" spans="1:20" x14ac:dyDescent="0.25">
      <c r="A24" s="146">
        <v>19</v>
      </c>
      <c r="B24" s="70">
        <v>43466</v>
      </c>
      <c r="C24" s="87">
        <v>1129581371</v>
      </c>
      <c r="D24" s="88" t="s">
        <v>71</v>
      </c>
      <c r="E24" s="73" t="s">
        <v>64</v>
      </c>
      <c r="F24" s="74">
        <v>22500000</v>
      </c>
      <c r="G24" s="72" t="s">
        <v>39</v>
      </c>
      <c r="H24" s="75" t="s">
        <v>40</v>
      </c>
      <c r="I24" s="75">
        <v>20190050</v>
      </c>
      <c r="J24" s="76">
        <v>22500000</v>
      </c>
      <c r="K24" s="77">
        <v>20190017</v>
      </c>
      <c r="L24" s="75">
        <v>2101020901</v>
      </c>
      <c r="M24" s="78">
        <v>22500000</v>
      </c>
      <c r="N24" s="79" t="s">
        <v>41</v>
      </c>
      <c r="O24" s="79">
        <v>43555</v>
      </c>
      <c r="P24" s="80">
        <v>3808776</v>
      </c>
      <c r="Q24" s="81"/>
      <c r="R24" s="82">
        <v>26308776</v>
      </c>
      <c r="S24" s="83">
        <v>1066572</v>
      </c>
      <c r="T24" s="84">
        <f t="shared" si="0"/>
        <v>25242204</v>
      </c>
    </row>
    <row r="25" spans="1:20" x14ac:dyDescent="0.25">
      <c r="A25" s="146">
        <v>20</v>
      </c>
      <c r="B25" s="70">
        <v>43466</v>
      </c>
      <c r="C25" s="71">
        <v>11105435609</v>
      </c>
      <c r="D25" s="72" t="s">
        <v>72</v>
      </c>
      <c r="E25" s="73" t="s">
        <v>64</v>
      </c>
      <c r="F25" s="74">
        <v>22500000</v>
      </c>
      <c r="G25" s="72" t="s">
        <v>39</v>
      </c>
      <c r="H25" s="75" t="s">
        <v>40</v>
      </c>
      <c r="I25" s="75">
        <v>20190051</v>
      </c>
      <c r="J25" s="76">
        <v>22500000</v>
      </c>
      <c r="K25" s="77">
        <v>20190018</v>
      </c>
      <c r="L25" s="75">
        <v>2101020901</v>
      </c>
      <c r="M25" s="78">
        <v>22500000</v>
      </c>
      <c r="N25" s="79" t="s">
        <v>41</v>
      </c>
      <c r="O25" s="79">
        <v>43555</v>
      </c>
      <c r="P25" s="80">
        <v>2468724</v>
      </c>
      <c r="Q25" s="81"/>
      <c r="R25" s="82">
        <v>24968724</v>
      </c>
      <c r="S25" s="83">
        <v>82044</v>
      </c>
      <c r="T25" s="84">
        <f t="shared" si="0"/>
        <v>24886680</v>
      </c>
    </row>
    <row r="26" spans="1:20" x14ac:dyDescent="0.25">
      <c r="A26" s="146">
        <v>21</v>
      </c>
      <c r="B26" s="70">
        <v>43466</v>
      </c>
      <c r="C26" s="71">
        <v>1110540600</v>
      </c>
      <c r="D26" s="72" t="s">
        <v>73</v>
      </c>
      <c r="E26" s="73" t="s">
        <v>64</v>
      </c>
      <c r="F26" s="74">
        <v>22500000</v>
      </c>
      <c r="G26" s="72" t="s">
        <v>39</v>
      </c>
      <c r="H26" s="75" t="s">
        <v>40</v>
      </c>
      <c r="I26" s="75">
        <v>20190052</v>
      </c>
      <c r="J26" s="76">
        <v>22500000</v>
      </c>
      <c r="K26" s="77">
        <v>20190019</v>
      </c>
      <c r="L26" s="75">
        <v>2101020901</v>
      </c>
      <c r="M26" s="78">
        <v>22500000</v>
      </c>
      <c r="N26" s="79" t="s">
        <v>41</v>
      </c>
      <c r="O26" s="79">
        <v>43555</v>
      </c>
      <c r="P26" s="80">
        <v>2823139</v>
      </c>
      <c r="Q26" s="81"/>
      <c r="R26" s="82">
        <v>25323732</v>
      </c>
      <c r="S26" s="83">
        <v>1331280</v>
      </c>
      <c r="T26" s="84">
        <f t="shared" si="0"/>
        <v>23991859</v>
      </c>
    </row>
    <row r="27" spans="1:20" x14ac:dyDescent="0.25">
      <c r="A27" s="146">
        <v>22</v>
      </c>
      <c r="B27" s="70">
        <v>43466</v>
      </c>
      <c r="C27" s="71">
        <v>19563465</v>
      </c>
      <c r="D27" s="72" t="s">
        <v>74</v>
      </c>
      <c r="E27" s="73" t="s">
        <v>64</v>
      </c>
      <c r="F27" s="74">
        <v>22500000</v>
      </c>
      <c r="G27" s="72" t="s">
        <v>39</v>
      </c>
      <c r="H27" s="75" t="s">
        <v>40</v>
      </c>
      <c r="I27" s="75">
        <v>20190053</v>
      </c>
      <c r="J27" s="76">
        <v>22500000</v>
      </c>
      <c r="K27" s="77">
        <v>20190020</v>
      </c>
      <c r="L27" s="75">
        <v>2101020901</v>
      </c>
      <c r="M27" s="78">
        <v>22500000</v>
      </c>
      <c r="N27" s="79" t="s">
        <v>41</v>
      </c>
      <c r="O27" s="79">
        <v>43555</v>
      </c>
      <c r="P27" s="80">
        <v>2824248</v>
      </c>
      <c r="Q27" s="81"/>
      <c r="R27" s="82">
        <v>25324248</v>
      </c>
      <c r="S27" s="83">
        <v>273480</v>
      </c>
      <c r="T27" s="84">
        <f t="shared" si="0"/>
        <v>25050768</v>
      </c>
    </row>
    <row r="28" spans="1:20" x14ac:dyDescent="0.25">
      <c r="A28" s="146">
        <v>23</v>
      </c>
      <c r="B28" s="70">
        <v>43466</v>
      </c>
      <c r="C28" s="71">
        <v>1106769130</v>
      </c>
      <c r="D28" s="72" t="s">
        <v>75</v>
      </c>
      <c r="E28" s="73" t="s">
        <v>64</v>
      </c>
      <c r="F28" s="74">
        <v>22500000</v>
      </c>
      <c r="G28" s="72" t="s">
        <v>39</v>
      </c>
      <c r="H28" s="75" t="s">
        <v>40</v>
      </c>
      <c r="I28" s="75">
        <v>20190054</v>
      </c>
      <c r="J28" s="76">
        <v>22500000</v>
      </c>
      <c r="K28" s="77">
        <v>20190021</v>
      </c>
      <c r="L28" s="75">
        <v>2101020901</v>
      </c>
      <c r="M28" s="78">
        <v>22500000</v>
      </c>
      <c r="N28" s="79" t="s">
        <v>41</v>
      </c>
      <c r="O28" s="79">
        <v>43555</v>
      </c>
      <c r="P28" s="80">
        <v>2098392</v>
      </c>
      <c r="Q28" s="81"/>
      <c r="R28" s="82">
        <v>24598392</v>
      </c>
      <c r="S28" s="83">
        <v>4634352</v>
      </c>
      <c r="T28" s="84">
        <f t="shared" si="0"/>
        <v>19964040</v>
      </c>
    </row>
    <row r="29" spans="1:20" x14ac:dyDescent="0.25">
      <c r="A29" s="146">
        <v>24</v>
      </c>
      <c r="B29" s="89">
        <v>43358</v>
      </c>
      <c r="C29" s="71">
        <v>13468178</v>
      </c>
      <c r="D29" s="85" t="s">
        <v>76</v>
      </c>
      <c r="E29" s="73" t="s">
        <v>64</v>
      </c>
      <c r="F29" s="74">
        <v>22500000</v>
      </c>
      <c r="G29" s="72" t="s">
        <v>39</v>
      </c>
      <c r="H29" s="75" t="s">
        <v>40</v>
      </c>
      <c r="I29" s="90">
        <v>20190055</v>
      </c>
      <c r="J29" s="91">
        <v>22500000</v>
      </c>
      <c r="K29" s="92">
        <v>20190022</v>
      </c>
      <c r="L29" s="93">
        <v>2101020901</v>
      </c>
      <c r="M29" s="78">
        <v>22500000</v>
      </c>
      <c r="N29" s="79" t="s">
        <v>41</v>
      </c>
      <c r="O29" s="79">
        <v>43555</v>
      </c>
      <c r="P29" s="80"/>
      <c r="Q29" s="94"/>
      <c r="R29" s="95">
        <v>22500000</v>
      </c>
      <c r="S29" s="96">
        <v>4368276</v>
      </c>
      <c r="T29" s="84">
        <f t="shared" si="0"/>
        <v>18131724</v>
      </c>
    </row>
    <row r="30" spans="1:20" x14ac:dyDescent="0.25">
      <c r="A30" s="146">
        <v>25</v>
      </c>
      <c r="B30" s="70">
        <v>43466</v>
      </c>
      <c r="C30" s="71">
        <v>1033706168</v>
      </c>
      <c r="D30" s="72" t="s">
        <v>77</v>
      </c>
      <c r="E30" s="73" t="s">
        <v>64</v>
      </c>
      <c r="F30" s="74">
        <v>22500000</v>
      </c>
      <c r="G30" s="72" t="s">
        <v>39</v>
      </c>
      <c r="H30" s="75" t="s">
        <v>40</v>
      </c>
      <c r="I30" s="90">
        <v>20190056</v>
      </c>
      <c r="J30" s="91">
        <v>22500000</v>
      </c>
      <c r="K30" s="92">
        <v>20190023</v>
      </c>
      <c r="L30" s="93">
        <v>2101020901</v>
      </c>
      <c r="M30" s="78">
        <v>22500000</v>
      </c>
      <c r="N30" s="79" t="s">
        <v>41</v>
      </c>
      <c r="O30" s="79">
        <v>43555</v>
      </c>
      <c r="P30" s="80"/>
      <c r="Q30" s="81"/>
      <c r="R30" s="82">
        <v>22500000</v>
      </c>
      <c r="S30" s="83">
        <v>21122000</v>
      </c>
      <c r="T30" s="84">
        <f t="shared" si="0"/>
        <v>1378000</v>
      </c>
    </row>
    <row r="31" spans="1:20" x14ac:dyDescent="0.25">
      <c r="A31" s="146">
        <v>26</v>
      </c>
      <c r="B31" s="70">
        <v>43466</v>
      </c>
      <c r="C31" s="71">
        <v>80726231</v>
      </c>
      <c r="D31" s="72" t="s">
        <v>78</v>
      </c>
      <c r="E31" s="73" t="s">
        <v>64</v>
      </c>
      <c r="F31" s="74">
        <v>22500000</v>
      </c>
      <c r="G31" s="72" t="s">
        <v>39</v>
      </c>
      <c r="H31" s="75" t="s">
        <v>40</v>
      </c>
      <c r="I31" s="90">
        <v>20190057</v>
      </c>
      <c r="J31" s="91">
        <v>22500000</v>
      </c>
      <c r="K31" s="92">
        <v>20190024</v>
      </c>
      <c r="L31" s="93">
        <v>2101020901</v>
      </c>
      <c r="M31" s="78">
        <v>22500000</v>
      </c>
      <c r="N31" s="79" t="s">
        <v>41</v>
      </c>
      <c r="O31" s="79">
        <v>43555</v>
      </c>
      <c r="P31" s="80"/>
      <c r="Q31" s="81"/>
      <c r="R31" s="82">
        <v>22500000</v>
      </c>
      <c r="S31" s="83">
        <v>5598936</v>
      </c>
      <c r="T31" s="84">
        <f t="shared" si="0"/>
        <v>16901064</v>
      </c>
    </row>
    <row r="32" spans="1:20" x14ac:dyDescent="0.25">
      <c r="A32" s="146">
        <v>27</v>
      </c>
      <c r="B32" s="70">
        <v>43466</v>
      </c>
      <c r="C32" s="87">
        <v>1051417811</v>
      </c>
      <c r="D32" s="97" t="s">
        <v>79</v>
      </c>
      <c r="E32" s="73" t="s">
        <v>64</v>
      </c>
      <c r="F32" s="74">
        <v>22500000</v>
      </c>
      <c r="G32" s="72" t="s">
        <v>39</v>
      </c>
      <c r="H32" s="75" t="s">
        <v>40</v>
      </c>
      <c r="I32" s="75">
        <v>20190058</v>
      </c>
      <c r="J32" s="91">
        <v>22500000</v>
      </c>
      <c r="K32" s="98">
        <v>20190025</v>
      </c>
      <c r="L32" s="99">
        <v>2101020901</v>
      </c>
      <c r="M32" s="100">
        <v>22500000</v>
      </c>
      <c r="N32" s="79" t="s">
        <v>41</v>
      </c>
      <c r="O32" s="79">
        <v>43555</v>
      </c>
      <c r="P32" s="80">
        <v>1852260</v>
      </c>
      <c r="Q32" s="2"/>
      <c r="R32" s="82">
        <v>24352260</v>
      </c>
      <c r="S32" s="83">
        <v>5372748</v>
      </c>
      <c r="T32" s="84">
        <f t="shared" si="0"/>
        <v>18979512</v>
      </c>
    </row>
    <row r="33" spans="1:20" x14ac:dyDescent="0.25">
      <c r="A33" s="146">
        <v>28</v>
      </c>
      <c r="B33" s="70">
        <v>43466</v>
      </c>
      <c r="C33" s="87">
        <v>1049632948</v>
      </c>
      <c r="D33" s="97" t="s">
        <v>80</v>
      </c>
      <c r="E33" s="73" t="s">
        <v>64</v>
      </c>
      <c r="F33" s="74">
        <v>22500000</v>
      </c>
      <c r="G33" s="72" t="s">
        <v>39</v>
      </c>
      <c r="H33" s="75" t="s">
        <v>40</v>
      </c>
      <c r="I33" s="75">
        <v>20190059</v>
      </c>
      <c r="J33" s="91">
        <v>22500000</v>
      </c>
      <c r="K33" s="98">
        <v>20190026</v>
      </c>
      <c r="L33" s="99">
        <v>2101020901</v>
      </c>
      <c r="M33" s="100">
        <v>22500000</v>
      </c>
      <c r="N33" s="79" t="s">
        <v>41</v>
      </c>
      <c r="O33" s="79">
        <v>43555</v>
      </c>
      <c r="P33" s="80">
        <v>1299984</v>
      </c>
      <c r="Q33" s="81"/>
      <c r="R33" s="82">
        <v>23799984</v>
      </c>
      <c r="S33" s="83">
        <v>2424168</v>
      </c>
      <c r="T33" s="84">
        <f t="shared" si="0"/>
        <v>21375816</v>
      </c>
    </row>
    <row r="34" spans="1:20" x14ac:dyDescent="0.25">
      <c r="A34" s="146">
        <v>29</v>
      </c>
      <c r="B34" s="70">
        <v>43466</v>
      </c>
      <c r="C34" s="71">
        <v>1018433321</v>
      </c>
      <c r="D34" s="72" t="s">
        <v>81</v>
      </c>
      <c r="E34" s="73" t="s">
        <v>64</v>
      </c>
      <c r="F34" s="74">
        <v>22500000</v>
      </c>
      <c r="G34" s="72" t="s">
        <v>39</v>
      </c>
      <c r="H34" s="75" t="s">
        <v>40</v>
      </c>
      <c r="I34" s="75">
        <v>20190060</v>
      </c>
      <c r="J34" s="91">
        <v>22500000</v>
      </c>
      <c r="K34" s="98">
        <v>20190027</v>
      </c>
      <c r="L34" s="99">
        <v>2101020901</v>
      </c>
      <c r="M34" s="100">
        <v>22500000</v>
      </c>
      <c r="N34" s="79">
        <v>43543</v>
      </c>
      <c r="O34" s="79">
        <v>43555</v>
      </c>
      <c r="P34" s="80">
        <v>4030212</v>
      </c>
      <c r="Q34" s="2"/>
      <c r="R34" s="82">
        <v>26530212</v>
      </c>
      <c r="S34" s="83">
        <v>0</v>
      </c>
      <c r="T34" s="84">
        <f t="shared" si="0"/>
        <v>26530212</v>
      </c>
    </row>
    <row r="35" spans="1:20" x14ac:dyDescent="0.25">
      <c r="A35" s="146">
        <v>30</v>
      </c>
      <c r="B35" s="70">
        <v>43466</v>
      </c>
      <c r="C35" s="71">
        <v>1110524406</v>
      </c>
      <c r="D35" s="72" t="s">
        <v>82</v>
      </c>
      <c r="E35" s="73" t="s">
        <v>64</v>
      </c>
      <c r="F35" s="74">
        <v>22500000</v>
      </c>
      <c r="G35" s="72" t="s">
        <v>39</v>
      </c>
      <c r="H35" s="75" t="s">
        <v>40</v>
      </c>
      <c r="I35" s="75">
        <v>20190061</v>
      </c>
      <c r="J35" s="91">
        <v>22500000</v>
      </c>
      <c r="K35" s="98">
        <v>20190028</v>
      </c>
      <c r="L35" s="99">
        <v>2101020901</v>
      </c>
      <c r="M35" s="100">
        <v>22500000</v>
      </c>
      <c r="N35" s="79">
        <v>43568</v>
      </c>
      <c r="O35" s="79">
        <v>43555</v>
      </c>
      <c r="P35" s="80">
        <v>3813420</v>
      </c>
      <c r="Q35" s="2"/>
      <c r="R35" s="82">
        <v>26313420</v>
      </c>
      <c r="S35" s="83">
        <v>1558836</v>
      </c>
      <c r="T35" s="84">
        <f t="shared" si="0"/>
        <v>24754584</v>
      </c>
    </row>
    <row r="36" spans="1:20" x14ac:dyDescent="0.25">
      <c r="A36" s="146">
        <v>31</v>
      </c>
      <c r="B36" s="70">
        <v>43466</v>
      </c>
      <c r="C36" s="71">
        <v>1030607054</v>
      </c>
      <c r="D36" s="72" t="s">
        <v>83</v>
      </c>
      <c r="E36" s="73" t="s">
        <v>64</v>
      </c>
      <c r="F36" s="74">
        <v>22500000</v>
      </c>
      <c r="G36" s="72" t="s">
        <v>39</v>
      </c>
      <c r="H36" s="75" t="s">
        <v>40</v>
      </c>
      <c r="I36" s="75">
        <v>20190062</v>
      </c>
      <c r="J36" s="91">
        <v>22500000</v>
      </c>
      <c r="K36" s="98">
        <v>20190029</v>
      </c>
      <c r="L36" s="99">
        <v>2101020901</v>
      </c>
      <c r="M36" s="100">
        <v>22500000</v>
      </c>
      <c r="N36" s="79" t="s">
        <v>41</v>
      </c>
      <c r="O36" s="79">
        <v>43555</v>
      </c>
      <c r="P36" s="80"/>
      <c r="Q36" s="81"/>
      <c r="R36" s="82">
        <v>22500000</v>
      </c>
      <c r="S36" s="83">
        <v>6874488</v>
      </c>
      <c r="T36" s="84">
        <f t="shared" si="0"/>
        <v>15625512</v>
      </c>
    </row>
    <row r="37" spans="1:20" x14ac:dyDescent="0.25">
      <c r="A37" s="146">
        <v>32</v>
      </c>
      <c r="B37" s="70">
        <v>43466</v>
      </c>
      <c r="C37" s="71">
        <v>1019074711</v>
      </c>
      <c r="D37" s="72" t="s">
        <v>84</v>
      </c>
      <c r="E37" s="73" t="s">
        <v>64</v>
      </c>
      <c r="F37" s="74">
        <v>22500000</v>
      </c>
      <c r="G37" s="72" t="s">
        <v>39</v>
      </c>
      <c r="H37" s="75" t="s">
        <v>40</v>
      </c>
      <c r="I37" s="75">
        <v>20190063</v>
      </c>
      <c r="J37" s="91">
        <v>22500000</v>
      </c>
      <c r="K37" s="77">
        <v>20190044</v>
      </c>
      <c r="L37" s="99">
        <v>2101020901</v>
      </c>
      <c r="M37" s="100">
        <v>22500000</v>
      </c>
      <c r="N37" s="79" t="s">
        <v>41</v>
      </c>
      <c r="O37" s="79">
        <v>43555</v>
      </c>
      <c r="P37" s="80">
        <v>4765956</v>
      </c>
      <c r="Q37" s="81"/>
      <c r="R37" s="82">
        <v>27265956</v>
      </c>
      <c r="S37" s="83">
        <v>246132</v>
      </c>
      <c r="T37" s="84">
        <f t="shared" si="0"/>
        <v>27019824</v>
      </c>
    </row>
    <row r="38" spans="1:20" x14ac:dyDescent="0.25">
      <c r="A38" s="146">
        <v>33</v>
      </c>
      <c r="B38" s="70">
        <v>43466</v>
      </c>
      <c r="C38" s="71">
        <v>1109845146</v>
      </c>
      <c r="D38" s="85" t="s">
        <v>85</v>
      </c>
      <c r="E38" s="73" t="s">
        <v>64</v>
      </c>
      <c r="F38" s="74">
        <v>22500000</v>
      </c>
      <c r="G38" s="72" t="s">
        <v>39</v>
      </c>
      <c r="H38" s="75" t="s">
        <v>40</v>
      </c>
      <c r="I38" s="90">
        <v>20190064</v>
      </c>
      <c r="J38" s="91">
        <v>22500000</v>
      </c>
      <c r="K38" s="92">
        <v>20190030</v>
      </c>
      <c r="L38" s="93">
        <v>2101020901</v>
      </c>
      <c r="M38" s="100">
        <v>22500000</v>
      </c>
      <c r="N38" s="101">
        <v>43466</v>
      </c>
      <c r="O38" s="79">
        <v>43555</v>
      </c>
      <c r="P38" s="80">
        <v>1374804</v>
      </c>
      <c r="Q38" s="94"/>
      <c r="R38" s="95">
        <v>23874804</v>
      </c>
      <c r="S38" s="96">
        <v>957180</v>
      </c>
      <c r="T38" s="84">
        <f t="shared" si="0"/>
        <v>22917624</v>
      </c>
    </row>
    <row r="39" spans="1:20" x14ac:dyDescent="0.25">
      <c r="A39" s="144">
        <v>34</v>
      </c>
      <c r="B39" s="70">
        <v>43466</v>
      </c>
      <c r="C39" s="87">
        <v>7176790</v>
      </c>
      <c r="D39" s="88" t="s">
        <v>86</v>
      </c>
      <c r="E39" s="102" t="s">
        <v>87</v>
      </c>
      <c r="F39" s="91">
        <v>62400000</v>
      </c>
      <c r="G39" s="103" t="s">
        <v>39</v>
      </c>
      <c r="H39" s="93" t="s">
        <v>57</v>
      </c>
      <c r="I39" s="93">
        <v>20190065</v>
      </c>
      <c r="J39" s="91">
        <v>61920000</v>
      </c>
      <c r="K39" s="92">
        <v>20190031</v>
      </c>
      <c r="L39" s="93">
        <v>2101020902</v>
      </c>
      <c r="M39" s="104">
        <v>62400000</v>
      </c>
      <c r="N39" s="101">
        <v>43467</v>
      </c>
      <c r="O39" s="105">
        <v>43830</v>
      </c>
      <c r="P39" s="80"/>
      <c r="Q39" s="106"/>
      <c r="R39" s="95">
        <v>62400000</v>
      </c>
      <c r="S39" s="96">
        <v>23746667</v>
      </c>
      <c r="T39" s="84">
        <f t="shared" si="0"/>
        <v>38653333</v>
      </c>
    </row>
    <row r="40" spans="1:20" x14ac:dyDescent="0.25">
      <c r="A40" s="146">
        <v>35</v>
      </c>
      <c r="B40" s="70">
        <v>43466</v>
      </c>
      <c r="C40" s="87">
        <v>14226482</v>
      </c>
      <c r="D40" s="88" t="s">
        <v>88</v>
      </c>
      <c r="E40" s="102" t="s">
        <v>89</v>
      </c>
      <c r="F40" s="74">
        <v>48000000</v>
      </c>
      <c r="G40" s="72" t="s">
        <v>39</v>
      </c>
      <c r="H40" s="93" t="s">
        <v>57</v>
      </c>
      <c r="I40" s="75">
        <v>20190066</v>
      </c>
      <c r="J40" s="91">
        <v>48000000</v>
      </c>
      <c r="K40" s="77">
        <v>20190032</v>
      </c>
      <c r="L40" s="75">
        <v>2101020902</v>
      </c>
      <c r="M40" s="100">
        <v>48000000</v>
      </c>
      <c r="N40" s="79" t="s">
        <v>41</v>
      </c>
      <c r="O40" s="105">
        <v>43830</v>
      </c>
      <c r="P40" s="80"/>
      <c r="Q40" s="81"/>
      <c r="R40" s="82"/>
      <c r="S40" s="83"/>
      <c r="T40" s="84">
        <f t="shared" si="0"/>
        <v>48000000</v>
      </c>
    </row>
    <row r="41" spans="1:20" x14ac:dyDescent="0.25">
      <c r="A41" s="146">
        <v>36</v>
      </c>
      <c r="B41" s="70">
        <v>43466</v>
      </c>
      <c r="C41" s="71">
        <v>5972300</v>
      </c>
      <c r="D41" s="72" t="s">
        <v>90</v>
      </c>
      <c r="E41" s="73" t="s">
        <v>91</v>
      </c>
      <c r="F41" s="74">
        <v>59624352</v>
      </c>
      <c r="G41" s="72" t="s">
        <v>39</v>
      </c>
      <c r="H41" s="93" t="s">
        <v>57</v>
      </c>
      <c r="I41" s="75">
        <v>20190067</v>
      </c>
      <c r="J41" s="91">
        <v>59624352</v>
      </c>
      <c r="K41" s="77">
        <v>20190040</v>
      </c>
      <c r="L41" s="75">
        <v>2101020902</v>
      </c>
      <c r="M41" s="100">
        <v>59624352</v>
      </c>
      <c r="N41" s="79">
        <v>43466</v>
      </c>
      <c r="O41" s="105">
        <v>43830</v>
      </c>
      <c r="P41" s="80"/>
      <c r="Q41" s="81"/>
      <c r="R41" s="82"/>
      <c r="S41" s="83"/>
      <c r="T41" s="84">
        <f t="shared" si="0"/>
        <v>59624352</v>
      </c>
    </row>
    <row r="42" spans="1:20" x14ac:dyDescent="0.25">
      <c r="A42" s="146">
        <v>37</v>
      </c>
      <c r="B42" s="70">
        <v>43466</v>
      </c>
      <c r="C42" s="71">
        <v>38141763</v>
      </c>
      <c r="D42" s="72" t="s">
        <v>92</v>
      </c>
      <c r="E42" s="73" t="s">
        <v>93</v>
      </c>
      <c r="F42" s="74">
        <v>24000000</v>
      </c>
      <c r="G42" s="72" t="s">
        <v>39</v>
      </c>
      <c r="H42" s="75" t="s">
        <v>40</v>
      </c>
      <c r="I42" s="75">
        <v>20190068</v>
      </c>
      <c r="J42" s="91">
        <v>24000000</v>
      </c>
      <c r="K42" s="77">
        <v>20190033</v>
      </c>
      <c r="L42" s="75">
        <v>2101020902</v>
      </c>
      <c r="M42" s="100">
        <v>24000000</v>
      </c>
      <c r="N42" s="79">
        <v>43466</v>
      </c>
      <c r="O42" s="79">
        <v>43555</v>
      </c>
      <c r="P42" s="80"/>
      <c r="Q42" s="81"/>
      <c r="R42" s="82"/>
      <c r="S42" s="83"/>
      <c r="T42" s="84">
        <f t="shared" si="0"/>
        <v>24000000</v>
      </c>
    </row>
    <row r="43" spans="1:20" x14ac:dyDescent="0.25">
      <c r="A43" s="146">
        <v>38</v>
      </c>
      <c r="B43" s="70">
        <v>43466</v>
      </c>
      <c r="C43" s="71">
        <v>890900758</v>
      </c>
      <c r="D43" s="72" t="s">
        <v>94</v>
      </c>
      <c r="E43" s="73" t="s">
        <v>95</v>
      </c>
      <c r="F43" s="74">
        <v>110000000</v>
      </c>
      <c r="G43" s="72" t="s">
        <v>96</v>
      </c>
      <c r="H43" s="75" t="s">
        <v>57</v>
      </c>
      <c r="I43" s="75">
        <v>20190072</v>
      </c>
      <c r="J43" s="76">
        <v>110000000</v>
      </c>
      <c r="K43" s="77">
        <v>20190035</v>
      </c>
      <c r="L43" s="75">
        <v>2102010104</v>
      </c>
      <c r="M43" s="78">
        <v>110000000</v>
      </c>
      <c r="N43" s="79">
        <v>43466</v>
      </c>
      <c r="O43" s="79">
        <v>43830</v>
      </c>
      <c r="P43" s="80">
        <v>9000000</v>
      </c>
      <c r="Q43" s="81"/>
      <c r="R43" s="82"/>
      <c r="S43" s="83"/>
      <c r="T43" s="84">
        <f t="shared" si="0"/>
        <v>119000000</v>
      </c>
    </row>
    <row r="44" spans="1:20" x14ac:dyDescent="0.25">
      <c r="A44" s="146">
        <v>39</v>
      </c>
      <c r="B44" s="70">
        <v>43466</v>
      </c>
      <c r="C44" s="71">
        <v>830121521</v>
      </c>
      <c r="D44" s="72" t="s">
        <v>97</v>
      </c>
      <c r="E44" s="73" t="s">
        <v>98</v>
      </c>
      <c r="F44" s="74">
        <v>48754635</v>
      </c>
      <c r="G44" s="72" t="s">
        <v>39</v>
      </c>
      <c r="H44" s="75" t="s">
        <v>40</v>
      </c>
      <c r="I44" s="75">
        <v>20190085</v>
      </c>
      <c r="J44" s="91">
        <v>48754635</v>
      </c>
      <c r="K44" s="77">
        <v>20190034</v>
      </c>
      <c r="L44" s="75">
        <v>21020217</v>
      </c>
      <c r="M44" s="78">
        <v>48754635</v>
      </c>
      <c r="N44" s="79">
        <v>43466</v>
      </c>
      <c r="O44" s="79">
        <v>43555</v>
      </c>
      <c r="P44" s="80">
        <v>23000000</v>
      </c>
      <c r="Q44" s="2"/>
      <c r="R44" s="82"/>
      <c r="S44" s="83"/>
      <c r="T44" s="84">
        <f t="shared" si="0"/>
        <v>71754635</v>
      </c>
    </row>
    <row r="45" spans="1:20" x14ac:dyDescent="0.25">
      <c r="A45" s="146">
        <v>40</v>
      </c>
      <c r="B45" s="70">
        <v>43466</v>
      </c>
      <c r="C45" s="71" t="s">
        <v>99</v>
      </c>
      <c r="D45" s="72" t="s">
        <v>100</v>
      </c>
      <c r="E45" s="94" t="s">
        <v>101</v>
      </c>
      <c r="F45" s="74">
        <v>120000000</v>
      </c>
      <c r="G45" s="72" t="s">
        <v>39</v>
      </c>
      <c r="H45" s="75" t="s">
        <v>40</v>
      </c>
      <c r="I45" s="75">
        <v>20190086</v>
      </c>
      <c r="J45" s="91">
        <v>120000000</v>
      </c>
      <c r="K45" s="77">
        <v>20190046</v>
      </c>
      <c r="L45" s="75">
        <v>21020217</v>
      </c>
      <c r="M45" s="78">
        <v>120000000</v>
      </c>
      <c r="N45" s="79">
        <v>43466</v>
      </c>
      <c r="O45" s="79">
        <v>43555</v>
      </c>
      <c r="P45" s="80">
        <v>60000000</v>
      </c>
      <c r="Q45" s="2"/>
      <c r="R45" s="82"/>
      <c r="S45" s="83"/>
      <c r="T45" s="84">
        <f t="shared" si="0"/>
        <v>180000000</v>
      </c>
    </row>
    <row r="46" spans="1:20" x14ac:dyDescent="0.25">
      <c r="A46" s="146">
        <v>41</v>
      </c>
      <c r="B46" s="70">
        <v>43466</v>
      </c>
      <c r="C46" s="71">
        <v>8710164</v>
      </c>
      <c r="D46" s="72" t="s">
        <v>102</v>
      </c>
      <c r="E46" s="73" t="s">
        <v>103</v>
      </c>
      <c r="F46" s="74">
        <v>57000000</v>
      </c>
      <c r="G46" s="72" t="s">
        <v>39</v>
      </c>
      <c r="H46" s="75" t="s">
        <v>40</v>
      </c>
      <c r="I46" s="75">
        <v>20190111</v>
      </c>
      <c r="J46" s="76">
        <v>57000000</v>
      </c>
      <c r="K46" s="77">
        <v>20190049</v>
      </c>
      <c r="L46" s="75">
        <v>2101020901</v>
      </c>
      <c r="M46" s="78">
        <v>57000000</v>
      </c>
      <c r="N46" s="79">
        <v>43476</v>
      </c>
      <c r="O46" s="79">
        <v>43555</v>
      </c>
      <c r="P46" s="80"/>
      <c r="Q46" s="81"/>
      <c r="R46" s="82">
        <v>57000000</v>
      </c>
      <c r="S46" s="83"/>
      <c r="T46" s="84">
        <f t="shared" si="0"/>
        <v>57000000</v>
      </c>
    </row>
    <row r="47" spans="1:20" x14ac:dyDescent="0.25">
      <c r="A47" s="146">
        <v>42</v>
      </c>
      <c r="B47" s="70">
        <v>43466</v>
      </c>
      <c r="C47" s="71">
        <v>91477517</v>
      </c>
      <c r="D47" s="72" t="s">
        <v>104</v>
      </c>
      <c r="E47" s="73" t="s">
        <v>105</v>
      </c>
      <c r="F47" s="74">
        <v>31350000</v>
      </c>
      <c r="G47" s="72" t="s">
        <v>39</v>
      </c>
      <c r="H47" s="75" t="s">
        <v>40</v>
      </c>
      <c r="I47" s="75">
        <v>20190035</v>
      </c>
      <c r="J47" s="76">
        <v>31350000</v>
      </c>
      <c r="K47" s="77">
        <v>20190069</v>
      </c>
      <c r="L47" s="75">
        <v>2101020901</v>
      </c>
      <c r="M47" s="78">
        <v>31350000</v>
      </c>
      <c r="N47" s="79">
        <v>43484</v>
      </c>
      <c r="O47" s="79">
        <v>43534</v>
      </c>
      <c r="P47" s="80"/>
      <c r="Q47" s="81"/>
      <c r="R47" s="82">
        <v>31350000</v>
      </c>
      <c r="S47" s="83"/>
      <c r="T47" s="84">
        <f t="shared" si="0"/>
        <v>31350000</v>
      </c>
    </row>
    <row r="48" spans="1:20" x14ac:dyDescent="0.25">
      <c r="A48" s="146">
        <v>43</v>
      </c>
      <c r="B48" s="70">
        <v>43466</v>
      </c>
      <c r="C48" s="71" t="s">
        <v>106</v>
      </c>
      <c r="D48" s="72" t="s">
        <v>107</v>
      </c>
      <c r="E48" s="73" t="s">
        <v>108</v>
      </c>
      <c r="F48" s="74">
        <v>60000000</v>
      </c>
      <c r="G48" s="72" t="s">
        <v>39</v>
      </c>
      <c r="H48" s="75" t="s">
        <v>109</v>
      </c>
      <c r="I48" s="75">
        <v>20190113</v>
      </c>
      <c r="J48" s="76">
        <v>60000000</v>
      </c>
      <c r="K48" s="77">
        <v>20190051</v>
      </c>
      <c r="L48" s="75">
        <v>2101020901</v>
      </c>
      <c r="M48" s="78">
        <v>60000000</v>
      </c>
      <c r="N48" s="79">
        <v>43469</v>
      </c>
      <c r="O48" s="79">
        <v>43830</v>
      </c>
      <c r="P48" s="80"/>
      <c r="Q48" s="81"/>
      <c r="R48" s="82">
        <v>35000000</v>
      </c>
      <c r="S48" s="83">
        <v>4168007</v>
      </c>
      <c r="T48" s="84">
        <f t="shared" si="0"/>
        <v>55831993</v>
      </c>
    </row>
    <row r="49" spans="1:20" x14ac:dyDescent="0.25">
      <c r="A49" s="146">
        <v>44</v>
      </c>
      <c r="B49" s="70">
        <v>43469</v>
      </c>
      <c r="C49" s="71" t="s">
        <v>110</v>
      </c>
      <c r="D49" s="72" t="s">
        <v>111</v>
      </c>
      <c r="E49" s="73" t="s">
        <v>112</v>
      </c>
      <c r="F49" s="74">
        <v>6000000</v>
      </c>
      <c r="G49" s="72" t="s">
        <v>39</v>
      </c>
      <c r="H49" s="75" t="s">
        <v>109</v>
      </c>
      <c r="I49" s="75">
        <v>20190112</v>
      </c>
      <c r="J49" s="76">
        <v>6000000</v>
      </c>
      <c r="K49" s="77">
        <v>20190050</v>
      </c>
      <c r="L49" s="75">
        <v>2101020901</v>
      </c>
      <c r="M49" s="78">
        <v>6000000</v>
      </c>
      <c r="N49" s="79">
        <v>43469</v>
      </c>
      <c r="O49" s="79">
        <v>43830</v>
      </c>
      <c r="P49" s="80">
        <v>3000000</v>
      </c>
      <c r="Q49" s="81"/>
      <c r="R49" s="82">
        <v>21250240</v>
      </c>
      <c r="S49" s="83"/>
      <c r="T49" s="84">
        <f t="shared" si="0"/>
        <v>9000000</v>
      </c>
    </row>
    <row r="50" spans="1:20" x14ac:dyDescent="0.25">
      <c r="A50" s="146">
        <v>45</v>
      </c>
      <c r="B50" s="70">
        <v>43467</v>
      </c>
      <c r="C50" s="71">
        <v>65772849</v>
      </c>
      <c r="D50" s="107" t="s">
        <v>113</v>
      </c>
      <c r="E50" s="102" t="s">
        <v>114</v>
      </c>
      <c r="F50" s="74">
        <v>7500000</v>
      </c>
      <c r="G50" s="72" t="s">
        <v>39</v>
      </c>
      <c r="H50" s="75" t="s">
        <v>40</v>
      </c>
      <c r="I50" s="75">
        <v>20190114</v>
      </c>
      <c r="J50" s="76">
        <v>7500000</v>
      </c>
      <c r="K50" s="77">
        <v>20190042</v>
      </c>
      <c r="L50" s="75">
        <v>2101020902</v>
      </c>
      <c r="M50" s="78">
        <v>7500000</v>
      </c>
      <c r="N50" s="79">
        <v>43467</v>
      </c>
      <c r="O50" s="79">
        <v>43555</v>
      </c>
      <c r="P50" s="80">
        <v>3750000</v>
      </c>
      <c r="Q50" s="81"/>
      <c r="R50" s="82"/>
      <c r="S50" s="83"/>
      <c r="T50" s="84">
        <f t="shared" si="0"/>
        <v>11250000</v>
      </c>
    </row>
    <row r="51" spans="1:20" x14ac:dyDescent="0.25">
      <c r="A51" s="146">
        <v>46</v>
      </c>
      <c r="B51" s="70">
        <v>43467</v>
      </c>
      <c r="C51" s="71">
        <v>14136595</v>
      </c>
      <c r="D51" s="97" t="s">
        <v>115</v>
      </c>
      <c r="E51" s="102" t="s">
        <v>116</v>
      </c>
      <c r="F51" s="74">
        <v>8130954</v>
      </c>
      <c r="G51" s="72" t="s">
        <v>39</v>
      </c>
      <c r="H51" s="75" t="s">
        <v>40</v>
      </c>
      <c r="I51" s="75">
        <v>20190115</v>
      </c>
      <c r="J51" s="74">
        <v>8130954</v>
      </c>
      <c r="K51" s="77">
        <v>20190036</v>
      </c>
      <c r="L51" s="75">
        <v>2101020901</v>
      </c>
      <c r="M51" s="108">
        <v>8130954</v>
      </c>
      <c r="N51" s="79">
        <v>43467</v>
      </c>
      <c r="O51" s="79">
        <v>43555</v>
      </c>
      <c r="P51" s="80"/>
      <c r="Q51" s="81"/>
      <c r="R51" s="82"/>
      <c r="S51" s="83"/>
      <c r="T51" s="84">
        <f t="shared" si="0"/>
        <v>8130954</v>
      </c>
    </row>
    <row r="52" spans="1:20" x14ac:dyDescent="0.25">
      <c r="A52" s="146">
        <v>47</v>
      </c>
      <c r="B52" s="70">
        <v>43467</v>
      </c>
      <c r="C52" s="71">
        <v>1019107006</v>
      </c>
      <c r="D52" s="72" t="s">
        <v>117</v>
      </c>
      <c r="E52" s="102" t="s">
        <v>116</v>
      </c>
      <c r="F52" s="74">
        <v>8130954</v>
      </c>
      <c r="G52" s="72" t="s">
        <v>39</v>
      </c>
      <c r="H52" s="75" t="s">
        <v>40</v>
      </c>
      <c r="I52" s="75">
        <v>20190116</v>
      </c>
      <c r="J52" s="74">
        <v>8130954</v>
      </c>
      <c r="K52" s="77">
        <v>20190037</v>
      </c>
      <c r="L52" s="75">
        <v>2101020901</v>
      </c>
      <c r="M52" s="108">
        <v>8130954</v>
      </c>
      <c r="N52" s="79">
        <v>43467</v>
      </c>
      <c r="O52" s="79">
        <v>43555</v>
      </c>
      <c r="P52" s="80"/>
      <c r="Q52" s="81"/>
      <c r="R52" s="82"/>
      <c r="S52" s="83"/>
      <c r="T52" s="84">
        <f t="shared" si="0"/>
        <v>8130954</v>
      </c>
    </row>
    <row r="53" spans="1:20" x14ac:dyDescent="0.25">
      <c r="A53" s="146">
        <v>48</v>
      </c>
      <c r="B53" s="70">
        <v>43467</v>
      </c>
      <c r="C53" s="71">
        <v>1110481022</v>
      </c>
      <c r="D53" s="97" t="s">
        <v>118</v>
      </c>
      <c r="E53" s="102" t="s">
        <v>119</v>
      </c>
      <c r="F53" s="74">
        <v>4200000</v>
      </c>
      <c r="G53" s="72" t="s">
        <v>39</v>
      </c>
      <c r="H53" s="75" t="s">
        <v>40</v>
      </c>
      <c r="I53" s="75">
        <v>20190117</v>
      </c>
      <c r="J53" s="76">
        <v>4200000</v>
      </c>
      <c r="K53" s="77">
        <v>20190038</v>
      </c>
      <c r="L53" s="75">
        <v>2101020901</v>
      </c>
      <c r="M53" s="78">
        <v>4200000</v>
      </c>
      <c r="N53" s="79">
        <v>43467</v>
      </c>
      <c r="O53" s="79">
        <v>43555</v>
      </c>
      <c r="P53" s="80"/>
      <c r="Q53" s="81"/>
      <c r="R53" s="82"/>
      <c r="S53" s="83"/>
      <c r="T53" s="84">
        <f t="shared" si="0"/>
        <v>4200000</v>
      </c>
    </row>
    <row r="54" spans="1:20" x14ac:dyDescent="0.25">
      <c r="A54" s="146">
        <v>49</v>
      </c>
      <c r="B54" s="70">
        <v>43467</v>
      </c>
      <c r="C54" s="71">
        <v>65827859</v>
      </c>
      <c r="D54" s="86" t="s">
        <v>120</v>
      </c>
      <c r="E54" s="102" t="s">
        <v>119</v>
      </c>
      <c r="F54" s="74">
        <v>4200000</v>
      </c>
      <c r="G54" s="72" t="s">
        <v>39</v>
      </c>
      <c r="H54" s="75" t="s">
        <v>40</v>
      </c>
      <c r="I54" s="75">
        <v>20190118</v>
      </c>
      <c r="J54" s="76">
        <v>4200000</v>
      </c>
      <c r="K54" s="77">
        <v>20190039</v>
      </c>
      <c r="L54" s="75">
        <v>2101020901</v>
      </c>
      <c r="M54" s="78">
        <v>4200000</v>
      </c>
      <c r="N54" s="79">
        <v>43467</v>
      </c>
      <c r="O54" s="79">
        <v>43555</v>
      </c>
      <c r="P54" s="80"/>
      <c r="Q54" s="81"/>
      <c r="R54" s="82"/>
      <c r="S54" s="83"/>
      <c r="T54" s="84">
        <f t="shared" si="0"/>
        <v>4200000</v>
      </c>
    </row>
    <row r="55" spans="1:20" x14ac:dyDescent="0.25">
      <c r="A55" s="552">
        <v>50</v>
      </c>
      <c r="B55" s="431">
        <v>43466</v>
      </c>
      <c r="C55" s="401" t="s">
        <v>121</v>
      </c>
      <c r="D55" s="402" t="s">
        <v>122</v>
      </c>
      <c r="E55" s="406" t="s">
        <v>123</v>
      </c>
      <c r="F55" s="407">
        <v>160650000</v>
      </c>
      <c r="G55" s="402" t="s">
        <v>39</v>
      </c>
      <c r="H55" s="408" t="s">
        <v>124</v>
      </c>
      <c r="I55" s="408">
        <v>20190084</v>
      </c>
      <c r="J55" s="456">
        <v>280000000</v>
      </c>
      <c r="K55" s="432">
        <v>20190041</v>
      </c>
      <c r="L55" s="408">
        <v>21020215</v>
      </c>
      <c r="M55" s="458">
        <v>160650000</v>
      </c>
      <c r="N55" s="459">
        <v>43469</v>
      </c>
      <c r="O55" s="459">
        <v>43738</v>
      </c>
      <c r="P55" s="434">
        <v>53550000</v>
      </c>
      <c r="Q55" s="431"/>
      <c r="R55" s="434"/>
      <c r="S55" s="457"/>
      <c r="T55" s="84">
        <f t="shared" si="0"/>
        <v>214200000</v>
      </c>
    </row>
    <row r="56" spans="1:20" x14ac:dyDescent="0.25">
      <c r="A56" s="552"/>
      <c r="B56" s="431"/>
      <c r="C56" s="401"/>
      <c r="D56" s="402"/>
      <c r="E56" s="406"/>
      <c r="F56" s="407"/>
      <c r="G56" s="402"/>
      <c r="H56" s="408"/>
      <c r="I56" s="408"/>
      <c r="J56" s="456"/>
      <c r="K56" s="432"/>
      <c r="L56" s="408"/>
      <c r="M56" s="458"/>
      <c r="N56" s="460"/>
      <c r="O56" s="460"/>
      <c r="P56" s="434"/>
      <c r="Q56" s="431"/>
      <c r="R56" s="434"/>
      <c r="S56" s="457"/>
      <c r="T56" s="84">
        <f t="shared" si="0"/>
        <v>0</v>
      </c>
    </row>
    <row r="57" spans="1:20" x14ac:dyDescent="0.25">
      <c r="A57" s="146">
        <v>51</v>
      </c>
      <c r="B57" s="70">
        <v>43466</v>
      </c>
      <c r="C57" s="71">
        <v>800219154</v>
      </c>
      <c r="D57" s="72" t="s">
        <v>125</v>
      </c>
      <c r="E57" s="73" t="s">
        <v>126</v>
      </c>
      <c r="F57" s="74">
        <v>31200000</v>
      </c>
      <c r="G57" s="72" t="s">
        <v>39</v>
      </c>
      <c r="H57" s="75" t="s">
        <v>57</v>
      </c>
      <c r="I57" s="75">
        <v>20190084</v>
      </c>
      <c r="J57" s="109">
        <v>280000000</v>
      </c>
      <c r="K57" s="77">
        <v>20190045</v>
      </c>
      <c r="L57" s="75">
        <v>21020215</v>
      </c>
      <c r="M57" s="78">
        <v>31200000</v>
      </c>
      <c r="N57" s="79">
        <v>43469</v>
      </c>
      <c r="O57" s="79">
        <v>43830</v>
      </c>
      <c r="P57" s="80">
        <v>7600000</v>
      </c>
      <c r="Q57" s="81"/>
      <c r="R57" s="82"/>
      <c r="S57" s="83"/>
      <c r="T57" s="84">
        <f t="shared" si="0"/>
        <v>38800000</v>
      </c>
    </row>
    <row r="58" spans="1:20" x14ac:dyDescent="0.25">
      <c r="A58" s="146">
        <v>52</v>
      </c>
      <c r="B58" s="70">
        <v>43466</v>
      </c>
      <c r="C58" s="71" t="s">
        <v>127</v>
      </c>
      <c r="D58" s="72" t="s">
        <v>128</v>
      </c>
      <c r="E58" s="73" t="s">
        <v>129</v>
      </c>
      <c r="F58" s="74">
        <v>35000000</v>
      </c>
      <c r="G58" s="72" t="s">
        <v>39</v>
      </c>
      <c r="H58" s="75" t="s">
        <v>40</v>
      </c>
      <c r="I58" s="75">
        <v>20190042</v>
      </c>
      <c r="J58" s="109">
        <v>35000000</v>
      </c>
      <c r="K58" s="77">
        <v>20190048</v>
      </c>
      <c r="L58" s="75">
        <v>2101020901</v>
      </c>
      <c r="M58" s="78">
        <v>35000000</v>
      </c>
      <c r="N58" s="79">
        <v>43475</v>
      </c>
      <c r="O58" s="79">
        <v>43555</v>
      </c>
      <c r="P58" s="80"/>
      <c r="Q58" s="81"/>
      <c r="R58" s="82">
        <v>35000000</v>
      </c>
      <c r="S58" s="83">
        <v>4168007</v>
      </c>
      <c r="T58" s="84">
        <f t="shared" si="0"/>
        <v>30831993</v>
      </c>
    </row>
    <row r="59" spans="1:20" x14ac:dyDescent="0.25">
      <c r="A59" s="146">
        <v>53</v>
      </c>
      <c r="B59" s="70">
        <v>43484</v>
      </c>
      <c r="C59" s="71">
        <v>860009578</v>
      </c>
      <c r="D59" s="72" t="s">
        <v>130</v>
      </c>
      <c r="E59" s="73" t="s">
        <v>131</v>
      </c>
      <c r="F59" s="74">
        <v>109341339</v>
      </c>
      <c r="G59" s="72"/>
      <c r="H59" s="75" t="s">
        <v>57</v>
      </c>
      <c r="I59" s="75">
        <v>20190082</v>
      </c>
      <c r="J59" s="76">
        <v>113500000</v>
      </c>
      <c r="K59" s="77">
        <v>20190070</v>
      </c>
      <c r="L59" s="75">
        <v>21020209</v>
      </c>
      <c r="M59" s="78">
        <v>109341339</v>
      </c>
      <c r="N59" s="79">
        <v>43466</v>
      </c>
      <c r="O59" s="79">
        <v>43830</v>
      </c>
      <c r="P59" s="80"/>
      <c r="Q59" s="81"/>
      <c r="R59" s="82"/>
      <c r="S59" s="83"/>
      <c r="T59" s="84">
        <f t="shared" si="0"/>
        <v>109341339</v>
      </c>
    </row>
    <row r="60" spans="1:20" x14ac:dyDescent="0.25">
      <c r="A60" s="146">
        <v>54</v>
      </c>
      <c r="B60" s="70">
        <v>43494</v>
      </c>
      <c r="C60" s="110">
        <v>93395601</v>
      </c>
      <c r="D60" s="72" t="s">
        <v>132</v>
      </c>
      <c r="E60" s="73" t="s">
        <v>133</v>
      </c>
      <c r="F60" s="111">
        <v>100000000</v>
      </c>
      <c r="G60" s="72" t="s">
        <v>96</v>
      </c>
      <c r="H60" s="112" t="s">
        <v>134</v>
      </c>
      <c r="I60" s="75">
        <v>20190097</v>
      </c>
      <c r="J60" s="76">
        <v>500000000</v>
      </c>
      <c r="K60" s="77">
        <v>20190138</v>
      </c>
      <c r="L60" s="75">
        <v>2201010182</v>
      </c>
      <c r="M60" s="78">
        <v>100000000</v>
      </c>
      <c r="N60" s="79">
        <v>43494</v>
      </c>
      <c r="O60" s="79">
        <v>43524</v>
      </c>
      <c r="P60" s="80">
        <v>50000000</v>
      </c>
      <c r="Q60" s="81"/>
      <c r="R60" s="82">
        <v>150000000</v>
      </c>
      <c r="S60" s="83">
        <v>546620</v>
      </c>
      <c r="T60" s="84">
        <f t="shared" si="0"/>
        <v>149453380</v>
      </c>
    </row>
    <row r="61" spans="1:20" x14ac:dyDescent="0.25">
      <c r="A61" s="146">
        <v>55</v>
      </c>
      <c r="B61" s="70">
        <v>43497</v>
      </c>
      <c r="C61" s="71" t="s">
        <v>135</v>
      </c>
      <c r="D61" s="72" t="s">
        <v>136</v>
      </c>
      <c r="E61" s="73" t="s">
        <v>137</v>
      </c>
      <c r="F61" s="74">
        <v>31240000</v>
      </c>
      <c r="G61" s="72" t="s">
        <v>96</v>
      </c>
      <c r="H61" s="75" t="s">
        <v>138</v>
      </c>
      <c r="I61" s="75">
        <v>20190097</v>
      </c>
      <c r="J61" s="76">
        <v>500000000</v>
      </c>
      <c r="K61" s="77">
        <v>20190332</v>
      </c>
      <c r="L61" s="75">
        <v>2201010182</v>
      </c>
      <c r="M61" s="78">
        <v>31240000</v>
      </c>
      <c r="N61" s="79">
        <v>43501</v>
      </c>
      <c r="O61" s="79">
        <v>43830</v>
      </c>
      <c r="P61" s="80">
        <v>15620000</v>
      </c>
      <c r="Q61" s="81"/>
      <c r="R61" s="82"/>
      <c r="S61" s="83"/>
      <c r="T61" s="84">
        <f t="shared" si="0"/>
        <v>46860000</v>
      </c>
    </row>
    <row r="62" spans="1:20" x14ac:dyDescent="0.25">
      <c r="A62" s="146">
        <v>56</v>
      </c>
      <c r="B62" s="70">
        <v>43497</v>
      </c>
      <c r="C62" s="71">
        <v>14013974</v>
      </c>
      <c r="D62" s="72" t="s">
        <v>139</v>
      </c>
      <c r="E62" s="73" t="s">
        <v>140</v>
      </c>
      <c r="F62" s="74">
        <v>21250240</v>
      </c>
      <c r="G62" s="72" t="s">
        <v>39</v>
      </c>
      <c r="H62" s="112" t="s">
        <v>134</v>
      </c>
      <c r="I62" s="75">
        <v>20190040</v>
      </c>
      <c r="J62" s="76">
        <v>63750720</v>
      </c>
      <c r="K62" s="77">
        <v>20190329</v>
      </c>
      <c r="L62" s="75">
        <v>2101020901</v>
      </c>
      <c r="M62" s="78">
        <v>21250240</v>
      </c>
      <c r="N62" s="79">
        <v>43497</v>
      </c>
      <c r="O62" s="79">
        <v>43524</v>
      </c>
      <c r="P62" s="80"/>
      <c r="Q62" s="81"/>
      <c r="R62" s="82">
        <v>21250240</v>
      </c>
      <c r="S62" s="83"/>
      <c r="T62" s="84">
        <f t="shared" si="0"/>
        <v>21250240</v>
      </c>
    </row>
    <row r="63" spans="1:20" x14ac:dyDescent="0.25">
      <c r="A63" s="146">
        <v>57</v>
      </c>
      <c r="B63" s="70">
        <v>43497</v>
      </c>
      <c r="C63" s="71">
        <v>1106776420</v>
      </c>
      <c r="D63" s="72" t="s">
        <v>141</v>
      </c>
      <c r="E63" s="73" t="s">
        <v>142</v>
      </c>
      <c r="F63" s="74">
        <v>15000000</v>
      </c>
      <c r="G63" s="72" t="s">
        <v>39</v>
      </c>
      <c r="H63" s="75" t="s">
        <v>62</v>
      </c>
      <c r="I63" s="75">
        <v>20190125</v>
      </c>
      <c r="J63" s="76">
        <v>15000000</v>
      </c>
      <c r="K63" s="77">
        <v>20190330</v>
      </c>
      <c r="L63" s="75">
        <v>2101020901</v>
      </c>
      <c r="M63" s="78">
        <v>15000000</v>
      </c>
      <c r="N63" s="79">
        <v>43497</v>
      </c>
      <c r="O63" s="79">
        <v>43555</v>
      </c>
      <c r="P63" s="80">
        <v>5893872</v>
      </c>
      <c r="Q63" s="2"/>
      <c r="R63" s="82">
        <v>20893872</v>
      </c>
      <c r="S63" s="83">
        <v>82044</v>
      </c>
      <c r="T63" s="84">
        <f t="shared" si="0"/>
        <v>20811828</v>
      </c>
    </row>
    <row r="64" spans="1:20" x14ac:dyDescent="0.25">
      <c r="A64" s="146">
        <v>58</v>
      </c>
      <c r="B64" s="70">
        <v>43497</v>
      </c>
      <c r="C64" s="71">
        <v>1110473705</v>
      </c>
      <c r="D64" s="72" t="s">
        <v>143</v>
      </c>
      <c r="E64" s="73" t="s">
        <v>142</v>
      </c>
      <c r="F64" s="74">
        <v>15000000</v>
      </c>
      <c r="G64" s="72" t="s">
        <v>39</v>
      </c>
      <c r="H64" s="75" t="s">
        <v>62</v>
      </c>
      <c r="I64" s="75">
        <v>20190126</v>
      </c>
      <c r="J64" s="76">
        <v>15000000</v>
      </c>
      <c r="K64" s="77">
        <v>20190331</v>
      </c>
      <c r="L64" s="75">
        <v>2101020901</v>
      </c>
      <c r="M64" s="78">
        <v>15000000</v>
      </c>
      <c r="N64" s="79">
        <v>43497</v>
      </c>
      <c r="O64" s="79">
        <v>43555</v>
      </c>
      <c r="P64" s="80">
        <v>4198812</v>
      </c>
      <c r="Q64" s="81"/>
      <c r="R64" s="82">
        <v>19198812</v>
      </c>
      <c r="S64" s="83">
        <v>882360</v>
      </c>
      <c r="T64" s="84">
        <f t="shared" si="0"/>
        <v>18316452</v>
      </c>
    </row>
    <row r="65" spans="1:20" x14ac:dyDescent="0.25">
      <c r="A65" s="552">
        <v>59</v>
      </c>
      <c r="B65" s="431">
        <v>43504</v>
      </c>
      <c r="C65" s="401">
        <v>65744490</v>
      </c>
      <c r="D65" s="402" t="s">
        <v>144</v>
      </c>
      <c r="E65" s="406" t="s">
        <v>145</v>
      </c>
      <c r="F65" s="407">
        <v>31240000</v>
      </c>
      <c r="G65" s="402" t="s">
        <v>96</v>
      </c>
      <c r="H65" s="408" t="s">
        <v>146</v>
      </c>
      <c r="I65" s="75">
        <v>2019009</v>
      </c>
      <c r="J65" s="76">
        <v>25000000</v>
      </c>
      <c r="K65" s="77">
        <v>20190367</v>
      </c>
      <c r="L65" s="75">
        <v>2102010101</v>
      </c>
      <c r="M65" s="78">
        <v>24886000</v>
      </c>
      <c r="N65" s="437">
        <v>43514</v>
      </c>
      <c r="O65" s="437">
        <v>43634</v>
      </c>
      <c r="P65" s="434">
        <v>15620000</v>
      </c>
      <c r="Q65" s="439"/>
      <c r="R65" s="444"/>
      <c r="S65" s="445">
        <v>6028200</v>
      </c>
      <c r="T65" s="388">
        <f t="shared" si="0"/>
        <v>40831800</v>
      </c>
    </row>
    <row r="66" spans="1:20" x14ac:dyDescent="0.25">
      <c r="A66" s="552"/>
      <c r="B66" s="431"/>
      <c r="C66" s="401"/>
      <c r="D66" s="402"/>
      <c r="E66" s="406"/>
      <c r="F66" s="407"/>
      <c r="G66" s="402"/>
      <c r="H66" s="408"/>
      <c r="I66" s="75">
        <v>20190070</v>
      </c>
      <c r="J66" s="76">
        <v>30000000</v>
      </c>
      <c r="K66" s="77">
        <v>20190371</v>
      </c>
      <c r="L66" s="75">
        <v>2102010102</v>
      </c>
      <c r="M66" s="78">
        <v>6354000</v>
      </c>
      <c r="N66" s="437"/>
      <c r="O66" s="437"/>
      <c r="P66" s="434"/>
      <c r="Q66" s="439"/>
      <c r="R66" s="444"/>
      <c r="S66" s="446"/>
      <c r="T66" s="389"/>
    </row>
    <row r="67" spans="1:20" x14ac:dyDescent="0.25">
      <c r="A67" s="146">
        <v>60</v>
      </c>
      <c r="B67" s="70">
        <v>43504</v>
      </c>
      <c r="C67" s="71" t="s">
        <v>121</v>
      </c>
      <c r="D67" s="107" t="s">
        <v>122</v>
      </c>
      <c r="E67" s="73" t="s">
        <v>147</v>
      </c>
      <c r="F67" s="74">
        <v>31240000</v>
      </c>
      <c r="G67" s="72" t="s">
        <v>96</v>
      </c>
      <c r="H67" s="75" t="s">
        <v>148</v>
      </c>
      <c r="I67" s="75">
        <v>20190104</v>
      </c>
      <c r="J67" s="76">
        <v>300000000</v>
      </c>
      <c r="K67" s="77">
        <v>20190418</v>
      </c>
      <c r="L67" s="75">
        <v>2201010703</v>
      </c>
      <c r="M67" s="78">
        <v>31240000</v>
      </c>
      <c r="N67" s="79">
        <v>43509</v>
      </c>
      <c r="O67" s="79">
        <v>43830</v>
      </c>
      <c r="P67" s="80">
        <v>1562000</v>
      </c>
      <c r="Q67" s="81"/>
      <c r="R67" s="82"/>
      <c r="S67" s="83">
        <v>4212541</v>
      </c>
      <c r="T67" s="84">
        <f t="shared" si="0"/>
        <v>28589459</v>
      </c>
    </row>
    <row r="68" spans="1:20" x14ac:dyDescent="0.25">
      <c r="A68" s="552">
        <v>61</v>
      </c>
      <c r="B68" s="431">
        <v>43504</v>
      </c>
      <c r="C68" s="401">
        <v>5822623</v>
      </c>
      <c r="D68" s="402" t="s">
        <v>149</v>
      </c>
      <c r="E68" s="406" t="s">
        <v>150</v>
      </c>
      <c r="F68" s="407">
        <v>30000000</v>
      </c>
      <c r="G68" s="402" t="s">
        <v>39</v>
      </c>
      <c r="H68" s="440" t="s">
        <v>138</v>
      </c>
      <c r="I68" s="75">
        <v>20190084</v>
      </c>
      <c r="J68" s="76">
        <v>280000000</v>
      </c>
      <c r="K68" s="77">
        <v>20190431</v>
      </c>
      <c r="L68" s="75">
        <v>2102015</v>
      </c>
      <c r="M68" s="78">
        <v>12324058</v>
      </c>
      <c r="N68" s="437">
        <v>43508</v>
      </c>
      <c r="O68" s="437">
        <v>43830</v>
      </c>
      <c r="P68" s="438"/>
      <c r="Q68" s="439"/>
      <c r="R68" s="438"/>
      <c r="S68" s="455">
        <f>410058+326942</f>
        <v>737000</v>
      </c>
      <c r="T68" s="388">
        <f t="shared" ref="T68:T131" si="1">+F68++P68+Q68-S68</f>
        <v>29263000</v>
      </c>
    </row>
    <row r="69" spans="1:20" x14ac:dyDescent="0.25">
      <c r="A69" s="552"/>
      <c r="B69" s="431"/>
      <c r="C69" s="401"/>
      <c r="D69" s="402"/>
      <c r="E69" s="406"/>
      <c r="F69" s="407"/>
      <c r="G69" s="402"/>
      <c r="H69" s="440"/>
      <c r="I69" s="75">
        <v>20190104</v>
      </c>
      <c r="J69" s="76">
        <v>300000000</v>
      </c>
      <c r="K69" s="77">
        <v>20190432</v>
      </c>
      <c r="L69" s="75">
        <v>2201010703</v>
      </c>
      <c r="M69" s="78">
        <v>17675942</v>
      </c>
      <c r="N69" s="437"/>
      <c r="O69" s="437"/>
      <c r="P69" s="438"/>
      <c r="Q69" s="439"/>
      <c r="R69" s="438"/>
      <c r="S69" s="455"/>
      <c r="T69" s="389"/>
    </row>
    <row r="70" spans="1:20" x14ac:dyDescent="0.25">
      <c r="A70" s="552">
        <v>62</v>
      </c>
      <c r="B70" s="431">
        <v>43508</v>
      </c>
      <c r="C70" s="401">
        <v>900576732</v>
      </c>
      <c r="D70" s="402" t="s">
        <v>151</v>
      </c>
      <c r="E70" s="406" t="s">
        <v>152</v>
      </c>
      <c r="F70" s="407">
        <v>50000000</v>
      </c>
      <c r="G70" s="402" t="s">
        <v>96</v>
      </c>
      <c r="H70" s="408" t="s">
        <v>138</v>
      </c>
      <c r="I70" s="75">
        <v>20190102</v>
      </c>
      <c r="J70" s="76">
        <v>25000000</v>
      </c>
      <c r="K70" s="77">
        <v>20190433</v>
      </c>
      <c r="L70" s="75" t="s">
        <v>22</v>
      </c>
      <c r="M70" s="78">
        <v>25000000</v>
      </c>
      <c r="N70" s="437">
        <v>43508</v>
      </c>
      <c r="O70" s="437">
        <v>43567</v>
      </c>
      <c r="P70" s="438">
        <v>25000000</v>
      </c>
      <c r="Q70" s="439"/>
      <c r="R70" s="434">
        <v>75000000</v>
      </c>
      <c r="S70" s="455">
        <v>8120926</v>
      </c>
      <c r="T70" s="388">
        <f t="shared" si="1"/>
        <v>66879074</v>
      </c>
    </row>
    <row r="71" spans="1:20" x14ac:dyDescent="0.25">
      <c r="A71" s="552"/>
      <c r="B71" s="431"/>
      <c r="C71" s="401"/>
      <c r="D71" s="402"/>
      <c r="E71" s="406"/>
      <c r="F71" s="407"/>
      <c r="G71" s="402"/>
      <c r="H71" s="408"/>
      <c r="I71" s="75">
        <v>20190124</v>
      </c>
      <c r="J71" s="76">
        <v>25000000</v>
      </c>
      <c r="K71" s="77">
        <v>20190434</v>
      </c>
      <c r="L71" s="75" t="s">
        <v>22</v>
      </c>
      <c r="M71" s="78">
        <v>25000000</v>
      </c>
      <c r="N71" s="437"/>
      <c r="O71" s="437"/>
      <c r="P71" s="438"/>
      <c r="Q71" s="439"/>
      <c r="R71" s="434"/>
      <c r="S71" s="455"/>
      <c r="T71" s="389"/>
    </row>
    <row r="72" spans="1:20" x14ac:dyDescent="0.25">
      <c r="A72" s="146">
        <v>63</v>
      </c>
      <c r="B72" s="70">
        <v>43508</v>
      </c>
      <c r="C72" s="71">
        <v>860005114</v>
      </c>
      <c r="D72" s="72" t="s">
        <v>153</v>
      </c>
      <c r="E72" s="73" t="s">
        <v>154</v>
      </c>
      <c r="F72" s="74">
        <v>70000000</v>
      </c>
      <c r="G72" s="72" t="s">
        <v>96</v>
      </c>
      <c r="H72" s="75" t="s">
        <v>138</v>
      </c>
      <c r="I72" s="75">
        <v>20190096</v>
      </c>
      <c r="J72" s="76">
        <v>300000000</v>
      </c>
      <c r="K72" s="77">
        <v>20190438</v>
      </c>
      <c r="L72" s="75">
        <v>2201010101</v>
      </c>
      <c r="M72" s="78">
        <v>70000000</v>
      </c>
      <c r="N72" s="79">
        <v>43511</v>
      </c>
      <c r="O72" s="79">
        <v>43830</v>
      </c>
      <c r="P72" s="80">
        <v>30000000</v>
      </c>
      <c r="Q72" s="81"/>
      <c r="R72" s="82"/>
      <c r="S72" s="83">
        <f>641000+3248000</f>
        <v>3889000</v>
      </c>
      <c r="T72" s="84">
        <f t="shared" si="1"/>
        <v>96111000</v>
      </c>
    </row>
    <row r="73" spans="1:20" x14ac:dyDescent="0.25">
      <c r="A73" s="146">
        <v>64</v>
      </c>
      <c r="B73" s="70">
        <v>43514</v>
      </c>
      <c r="C73" s="71">
        <v>1106768788</v>
      </c>
      <c r="D73" s="72" t="s">
        <v>155</v>
      </c>
      <c r="E73" s="73" t="s">
        <v>64</v>
      </c>
      <c r="F73" s="74">
        <v>10000000</v>
      </c>
      <c r="G73" s="72" t="s">
        <v>39</v>
      </c>
      <c r="H73" s="75" t="s">
        <v>156</v>
      </c>
      <c r="I73" s="75">
        <v>20190129</v>
      </c>
      <c r="J73" s="76">
        <v>10000000</v>
      </c>
      <c r="K73" s="77">
        <v>20190467</v>
      </c>
      <c r="L73" s="75">
        <v>2101020901</v>
      </c>
      <c r="M73" s="78">
        <v>10000000</v>
      </c>
      <c r="N73" s="79">
        <v>43514</v>
      </c>
      <c r="O73" s="79">
        <v>43555</v>
      </c>
      <c r="P73" s="80">
        <v>5000000</v>
      </c>
      <c r="Q73" s="81"/>
      <c r="R73" s="82">
        <v>15000000</v>
      </c>
      <c r="S73" s="83">
        <v>341472</v>
      </c>
      <c r="T73" s="84">
        <f t="shared" si="1"/>
        <v>14658528</v>
      </c>
    </row>
    <row r="74" spans="1:20" x14ac:dyDescent="0.25">
      <c r="A74" s="146">
        <v>65</v>
      </c>
      <c r="B74" s="70">
        <v>43525</v>
      </c>
      <c r="C74" s="71">
        <v>93452144</v>
      </c>
      <c r="D74" s="72" t="s">
        <v>157</v>
      </c>
      <c r="E74" s="73" t="s">
        <v>158</v>
      </c>
      <c r="F74" s="74">
        <v>60000000</v>
      </c>
      <c r="G74" s="72" t="s">
        <v>96</v>
      </c>
      <c r="H74" s="75" t="s">
        <v>159</v>
      </c>
      <c r="I74" s="75">
        <v>20190100</v>
      </c>
      <c r="J74" s="76">
        <v>100000000</v>
      </c>
      <c r="K74" s="77">
        <v>20190642</v>
      </c>
      <c r="L74" s="75" t="s">
        <v>21</v>
      </c>
      <c r="M74" s="78">
        <v>60000000</v>
      </c>
      <c r="N74" s="79">
        <v>43530</v>
      </c>
      <c r="O74" s="79">
        <v>43677</v>
      </c>
      <c r="P74" s="80">
        <v>15000000</v>
      </c>
      <c r="Q74" s="81"/>
      <c r="R74" s="82"/>
      <c r="S74" s="83">
        <v>298792</v>
      </c>
      <c r="T74" s="84">
        <f t="shared" si="1"/>
        <v>74701208</v>
      </c>
    </row>
    <row r="75" spans="1:20" x14ac:dyDescent="0.25">
      <c r="A75" s="146">
        <v>66</v>
      </c>
      <c r="B75" s="70">
        <v>43525</v>
      </c>
      <c r="C75" s="71">
        <v>828002423</v>
      </c>
      <c r="D75" s="72" t="s">
        <v>160</v>
      </c>
      <c r="E75" s="73" t="s">
        <v>161</v>
      </c>
      <c r="F75" s="74">
        <v>30724258</v>
      </c>
      <c r="G75" s="72" t="s">
        <v>96</v>
      </c>
      <c r="H75" s="75" t="s">
        <v>159</v>
      </c>
      <c r="I75" s="75">
        <v>20190127</v>
      </c>
      <c r="J75" s="76">
        <v>200000000</v>
      </c>
      <c r="K75" s="77">
        <v>20190647</v>
      </c>
      <c r="L75" s="75">
        <v>2201010101</v>
      </c>
      <c r="M75" s="78">
        <v>30724258</v>
      </c>
      <c r="N75" s="79">
        <v>43529</v>
      </c>
      <c r="O75" s="79">
        <v>43677</v>
      </c>
      <c r="P75" s="80">
        <v>15362129</v>
      </c>
      <c r="Q75" s="81"/>
      <c r="R75" s="82"/>
      <c r="S75" s="83">
        <v>10002</v>
      </c>
      <c r="T75" s="84">
        <f t="shared" si="1"/>
        <v>46076385</v>
      </c>
    </row>
    <row r="76" spans="1:20" x14ac:dyDescent="0.25">
      <c r="A76" s="552">
        <v>67</v>
      </c>
      <c r="B76" s="447">
        <v>43525</v>
      </c>
      <c r="C76" s="448">
        <v>900923685</v>
      </c>
      <c r="D76" s="452" t="s">
        <v>162</v>
      </c>
      <c r="E76" s="449" t="s">
        <v>161</v>
      </c>
      <c r="F76" s="454">
        <v>169276072</v>
      </c>
      <c r="G76" s="451" t="s">
        <v>96</v>
      </c>
      <c r="H76" s="440" t="s">
        <v>148</v>
      </c>
      <c r="I76" s="75">
        <v>20190128</v>
      </c>
      <c r="J76" s="76">
        <v>200000000</v>
      </c>
      <c r="K76" s="77">
        <v>20190648</v>
      </c>
      <c r="L76" s="75">
        <v>2201010101</v>
      </c>
      <c r="M76" s="78">
        <v>169275742</v>
      </c>
      <c r="N76" s="437">
        <v>43529</v>
      </c>
      <c r="O76" s="437">
        <v>43677</v>
      </c>
      <c r="P76" s="438">
        <v>84638036</v>
      </c>
      <c r="Q76" s="447"/>
      <c r="R76" s="438"/>
      <c r="S76" s="445">
        <f>+S78347+36385</f>
        <v>36385</v>
      </c>
      <c r="T76" s="388">
        <f t="shared" si="1"/>
        <v>253877723</v>
      </c>
    </row>
    <row r="77" spans="1:20" x14ac:dyDescent="0.25">
      <c r="A77" s="552"/>
      <c r="B77" s="447"/>
      <c r="C77" s="448"/>
      <c r="D77" s="453"/>
      <c r="E77" s="449"/>
      <c r="F77" s="454"/>
      <c r="G77" s="451"/>
      <c r="H77" s="440"/>
      <c r="I77" s="75">
        <v>20190096</v>
      </c>
      <c r="J77" s="76">
        <v>300000000</v>
      </c>
      <c r="K77" s="77">
        <v>20190649</v>
      </c>
      <c r="L77" s="75">
        <v>2201010101</v>
      </c>
      <c r="M77" s="78">
        <v>330</v>
      </c>
      <c r="N77" s="437"/>
      <c r="O77" s="437"/>
      <c r="P77" s="438"/>
      <c r="Q77" s="447"/>
      <c r="R77" s="438"/>
      <c r="S77" s="446"/>
      <c r="T77" s="389"/>
    </row>
    <row r="78" spans="1:20" x14ac:dyDescent="0.25">
      <c r="A78" s="146">
        <v>68</v>
      </c>
      <c r="B78" s="70">
        <v>43525</v>
      </c>
      <c r="C78" s="71">
        <v>14398744</v>
      </c>
      <c r="D78" s="72" t="s">
        <v>163</v>
      </c>
      <c r="E78" s="73" t="s">
        <v>164</v>
      </c>
      <c r="F78" s="74">
        <v>250000000</v>
      </c>
      <c r="G78" s="72" t="s">
        <v>96</v>
      </c>
      <c r="H78" s="75" t="s">
        <v>159</v>
      </c>
      <c r="I78" s="75">
        <v>20190128</v>
      </c>
      <c r="J78" s="76">
        <v>250000000</v>
      </c>
      <c r="K78" s="77">
        <v>20190650</v>
      </c>
      <c r="L78" s="75">
        <v>2201010701</v>
      </c>
      <c r="M78" s="78">
        <v>250000000</v>
      </c>
      <c r="N78" s="79">
        <v>43529</v>
      </c>
      <c r="O78" s="79">
        <v>43708</v>
      </c>
      <c r="P78" s="80">
        <v>80000000</v>
      </c>
      <c r="Q78" s="80">
        <v>45000000</v>
      </c>
      <c r="R78" s="82"/>
      <c r="S78" s="83">
        <f>2484000+412985</f>
        <v>2896985</v>
      </c>
      <c r="T78" s="84">
        <f t="shared" si="1"/>
        <v>372103015</v>
      </c>
    </row>
    <row r="79" spans="1:20" x14ac:dyDescent="0.25">
      <c r="A79" s="146">
        <v>69</v>
      </c>
      <c r="B79" s="70">
        <v>43535</v>
      </c>
      <c r="C79" s="71">
        <v>5885543</v>
      </c>
      <c r="D79" s="72" t="s">
        <v>165</v>
      </c>
      <c r="E79" s="73" t="s">
        <v>166</v>
      </c>
      <c r="F79" s="74">
        <v>31240000</v>
      </c>
      <c r="G79" s="72" t="s">
        <v>96</v>
      </c>
      <c r="H79" s="75" t="s">
        <v>148</v>
      </c>
      <c r="I79" s="75">
        <v>20190104</v>
      </c>
      <c r="J79" s="76">
        <v>300000000</v>
      </c>
      <c r="K79" s="77">
        <v>20190659</v>
      </c>
      <c r="L79" s="75">
        <v>2201010703</v>
      </c>
      <c r="M79" s="78">
        <v>31240000</v>
      </c>
      <c r="N79" s="79">
        <v>43536</v>
      </c>
      <c r="O79" s="79">
        <v>43708</v>
      </c>
      <c r="P79" s="80">
        <v>15620000</v>
      </c>
      <c r="Q79" s="81"/>
      <c r="R79" s="82"/>
      <c r="S79" s="83">
        <v>113110</v>
      </c>
      <c r="T79" s="84">
        <f t="shared" si="1"/>
        <v>46746890</v>
      </c>
    </row>
    <row r="80" spans="1:20" x14ac:dyDescent="0.25">
      <c r="A80" s="146">
        <v>70</v>
      </c>
      <c r="B80" s="70">
        <v>43534</v>
      </c>
      <c r="C80" s="71">
        <v>14013974</v>
      </c>
      <c r="D80" s="72" t="s">
        <v>139</v>
      </c>
      <c r="E80" s="73" t="s">
        <v>167</v>
      </c>
      <c r="F80" s="74">
        <v>42500480</v>
      </c>
      <c r="G80" s="72" t="s">
        <v>96</v>
      </c>
      <c r="H80" s="112" t="s">
        <v>168</v>
      </c>
      <c r="I80" s="75">
        <v>20190040</v>
      </c>
      <c r="J80" s="76">
        <v>63750720</v>
      </c>
      <c r="K80" s="77">
        <v>20190667</v>
      </c>
      <c r="L80" s="75">
        <v>2101020901</v>
      </c>
      <c r="M80" s="78">
        <v>21250240</v>
      </c>
      <c r="N80" s="79">
        <v>43534</v>
      </c>
      <c r="O80" s="79">
        <v>43573</v>
      </c>
      <c r="P80" s="80"/>
      <c r="Q80" s="81"/>
      <c r="R80" s="82">
        <v>42500480</v>
      </c>
      <c r="S80" s="83"/>
      <c r="T80" s="84">
        <f t="shared" si="1"/>
        <v>42500480</v>
      </c>
    </row>
    <row r="81" spans="1:20" x14ac:dyDescent="0.25">
      <c r="A81" s="146">
        <v>71</v>
      </c>
      <c r="B81" s="70">
        <v>43539</v>
      </c>
      <c r="C81" s="71">
        <v>860009578</v>
      </c>
      <c r="D81" s="72" t="s">
        <v>130</v>
      </c>
      <c r="E81" s="2" t="s">
        <v>169</v>
      </c>
      <c r="F81" s="74">
        <v>43591343</v>
      </c>
      <c r="G81" s="72" t="s">
        <v>96</v>
      </c>
      <c r="H81" s="75" t="s">
        <v>170</v>
      </c>
      <c r="I81" s="75">
        <v>20190137</v>
      </c>
      <c r="J81" s="76">
        <v>80000000</v>
      </c>
      <c r="K81" s="77">
        <v>20190694</v>
      </c>
      <c r="L81" s="75">
        <v>21020209</v>
      </c>
      <c r="M81" s="78">
        <v>43591343</v>
      </c>
      <c r="N81" s="79">
        <v>43543</v>
      </c>
      <c r="O81" s="79">
        <v>43830</v>
      </c>
      <c r="P81" s="80"/>
      <c r="Q81" s="81"/>
      <c r="R81" s="82"/>
      <c r="S81" s="83"/>
      <c r="T81" s="84">
        <f t="shared" si="1"/>
        <v>43591343</v>
      </c>
    </row>
    <row r="82" spans="1:20" x14ac:dyDescent="0.25">
      <c r="A82" s="146">
        <v>72</v>
      </c>
      <c r="B82" s="70">
        <v>43552</v>
      </c>
      <c r="C82" s="71">
        <v>1033783522</v>
      </c>
      <c r="D82" s="72" t="s">
        <v>171</v>
      </c>
      <c r="E82" s="73" t="s">
        <v>172</v>
      </c>
      <c r="F82" s="74">
        <v>5400000</v>
      </c>
      <c r="G82" s="72" t="s">
        <v>39</v>
      </c>
      <c r="H82" s="75" t="s">
        <v>173</v>
      </c>
      <c r="I82" s="75">
        <v>20190136</v>
      </c>
      <c r="J82" s="74">
        <v>5400000</v>
      </c>
      <c r="K82" s="77">
        <v>20190740</v>
      </c>
      <c r="L82" s="75">
        <v>2101020901</v>
      </c>
      <c r="M82" s="78">
        <v>5400000</v>
      </c>
      <c r="N82" s="79">
        <v>43552</v>
      </c>
      <c r="O82" s="79">
        <v>43585</v>
      </c>
      <c r="P82" s="80"/>
      <c r="Q82" s="81"/>
      <c r="R82" s="82">
        <v>5400000</v>
      </c>
      <c r="S82" s="83">
        <v>1287500</v>
      </c>
      <c r="T82" s="84">
        <f t="shared" si="1"/>
        <v>4112500</v>
      </c>
    </row>
    <row r="83" spans="1:20" x14ac:dyDescent="0.25">
      <c r="A83" s="552">
        <v>73</v>
      </c>
      <c r="B83" s="447">
        <v>43556</v>
      </c>
      <c r="C83" s="448">
        <v>900053771</v>
      </c>
      <c r="D83" s="402" t="s">
        <v>59</v>
      </c>
      <c r="E83" s="449" t="s">
        <v>174</v>
      </c>
      <c r="F83" s="450">
        <v>380000000</v>
      </c>
      <c r="G83" s="451" t="s">
        <v>39</v>
      </c>
      <c r="H83" s="440" t="s">
        <v>40</v>
      </c>
      <c r="I83" s="440">
        <v>20190150</v>
      </c>
      <c r="J83" s="441">
        <v>380000000</v>
      </c>
      <c r="K83" s="442">
        <v>2101020901</v>
      </c>
      <c r="L83" s="440">
        <v>2101020901</v>
      </c>
      <c r="M83" s="444">
        <v>380000000</v>
      </c>
      <c r="N83" s="437">
        <v>43556</v>
      </c>
      <c r="O83" s="437">
        <v>43646</v>
      </c>
      <c r="P83" s="438">
        <v>92500000</v>
      </c>
      <c r="Q83" s="439"/>
      <c r="R83" s="82">
        <v>472500000</v>
      </c>
      <c r="S83" s="83">
        <v>11486864</v>
      </c>
      <c r="T83" s="84">
        <f t="shared" si="1"/>
        <v>461013136</v>
      </c>
    </row>
    <row r="84" spans="1:20" x14ac:dyDescent="0.25">
      <c r="A84" s="552"/>
      <c r="B84" s="447"/>
      <c r="C84" s="448"/>
      <c r="D84" s="402"/>
      <c r="E84" s="449"/>
      <c r="F84" s="450"/>
      <c r="G84" s="451"/>
      <c r="H84" s="440"/>
      <c r="I84" s="440"/>
      <c r="J84" s="441"/>
      <c r="K84" s="443"/>
      <c r="L84" s="440"/>
      <c r="M84" s="444"/>
      <c r="N84" s="437"/>
      <c r="O84" s="437"/>
      <c r="P84" s="438"/>
      <c r="Q84" s="439"/>
      <c r="R84" s="82"/>
      <c r="S84" s="83"/>
      <c r="T84" s="84">
        <f t="shared" si="1"/>
        <v>0</v>
      </c>
    </row>
    <row r="85" spans="1:20" x14ac:dyDescent="0.25">
      <c r="A85" s="146">
        <v>74</v>
      </c>
      <c r="B85" s="70">
        <v>43556</v>
      </c>
      <c r="C85" s="71">
        <v>38141763</v>
      </c>
      <c r="D85" s="72" t="s">
        <v>92</v>
      </c>
      <c r="E85" s="73" t="s">
        <v>175</v>
      </c>
      <c r="F85" s="74">
        <v>24000000</v>
      </c>
      <c r="G85" s="72" t="s">
        <v>39</v>
      </c>
      <c r="H85" s="75" t="s">
        <v>40</v>
      </c>
      <c r="I85" s="75">
        <v>20190157</v>
      </c>
      <c r="J85" s="76">
        <v>24000000</v>
      </c>
      <c r="K85" s="77">
        <v>2101020902</v>
      </c>
      <c r="L85" s="75">
        <v>2101020902</v>
      </c>
      <c r="M85" s="78">
        <v>24000000</v>
      </c>
      <c r="N85" s="79">
        <v>43556</v>
      </c>
      <c r="O85" s="79">
        <v>43646</v>
      </c>
      <c r="P85" s="80">
        <v>8000000</v>
      </c>
      <c r="Q85" s="81"/>
      <c r="R85" s="82"/>
      <c r="S85" s="83"/>
      <c r="T85" s="84">
        <f t="shared" si="1"/>
        <v>32000000</v>
      </c>
    </row>
    <row r="86" spans="1:20" x14ac:dyDescent="0.25">
      <c r="A86" s="146">
        <v>75</v>
      </c>
      <c r="B86" s="70">
        <v>43556</v>
      </c>
      <c r="C86" s="71">
        <v>77171858</v>
      </c>
      <c r="D86" s="72" t="s">
        <v>37</v>
      </c>
      <c r="E86" s="73" t="s">
        <v>176</v>
      </c>
      <c r="F86" s="74">
        <v>107761108</v>
      </c>
      <c r="G86" s="72" t="s">
        <v>39</v>
      </c>
      <c r="H86" s="75" t="s">
        <v>177</v>
      </c>
      <c r="I86" s="75">
        <v>20190142</v>
      </c>
      <c r="J86" s="76">
        <v>107761108</v>
      </c>
      <c r="K86" s="77">
        <v>2101020901</v>
      </c>
      <c r="L86" s="75">
        <v>2101020901</v>
      </c>
      <c r="M86" s="78">
        <v>107761108</v>
      </c>
      <c r="N86" s="79">
        <v>43556</v>
      </c>
      <c r="O86" s="79">
        <v>43646</v>
      </c>
      <c r="P86" s="80">
        <v>36709828</v>
      </c>
      <c r="Q86" s="81"/>
      <c r="R86" s="82">
        <v>144470936</v>
      </c>
      <c r="S86" s="83">
        <v>0</v>
      </c>
      <c r="T86" s="84">
        <f t="shared" si="1"/>
        <v>144470936</v>
      </c>
    </row>
    <row r="87" spans="1:20" x14ac:dyDescent="0.25">
      <c r="A87" s="146">
        <v>76</v>
      </c>
      <c r="B87" s="70">
        <v>43556</v>
      </c>
      <c r="C87" s="71">
        <v>93134205</v>
      </c>
      <c r="D87" s="72" t="s">
        <v>42</v>
      </c>
      <c r="E87" s="73" t="s">
        <v>178</v>
      </c>
      <c r="F87" s="74">
        <v>96638477</v>
      </c>
      <c r="G87" s="72" t="s">
        <v>39</v>
      </c>
      <c r="H87" s="75" t="s">
        <v>40</v>
      </c>
      <c r="I87" s="75">
        <v>20190143</v>
      </c>
      <c r="J87" s="76">
        <v>96638477</v>
      </c>
      <c r="K87" s="77">
        <v>20190793</v>
      </c>
      <c r="L87" s="75">
        <v>2101020901</v>
      </c>
      <c r="M87" s="78">
        <v>96638477</v>
      </c>
      <c r="N87" s="79">
        <v>43556</v>
      </c>
      <c r="O87" s="79">
        <v>43646</v>
      </c>
      <c r="P87" s="80">
        <v>32920791</v>
      </c>
      <c r="Q87" s="80">
        <v>5529532</v>
      </c>
      <c r="R87" s="82">
        <v>135088800</v>
      </c>
      <c r="S87" s="83"/>
      <c r="T87" s="84">
        <f t="shared" si="1"/>
        <v>135088800</v>
      </c>
    </row>
    <row r="88" spans="1:20" x14ac:dyDescent="0.25">
      <c r="A88" s="146">
        <v>77</v>
      </c>
      <c r="B88" s="70">
        <v>43556</v>
      </c>
      <c r="C88" s="71">
        <v>91477517</v>
      </c>
      <c r="D88" s="72" t="s">
        <v>104</v>
      </c>
      <c r="E88" s="73" t="s">
        <v>179</v>
      </c>
      <c r="F88" s="74">
        <v>28500000</v>
      </c>
      <c r="G88" s="72" t="s">
        <v>39</v>
      </c>
      <c r="H88" s="75" t="s">
        <v>40</v>
      </c>
      <c r="I88" s="75">
        <v>20190035</v>
      </c>
      <c r="J88" s="76">
        <v>31350000</v>
      </c>
      <c r="K88" s="77">
        <v>20190069</v>
      </c>
      <c r="L88" s="75">
        <v>2101020901</v>
      </c>
      <c r="M88" s="78">
        <v>31350000</v>
      </c>
      <c r="N88" s="79">
        <v>43556</v>
      </c>
      <c r="O88" s="79">
        <v>43626</v>
      </c>
      <c r="P88" s="80">
        <v>4750000</v>
      </c>
      <c r="Q88" s="81"/>
      <c r="R88" s="82">
        <v>33250000</v>
      </c>
      <c r="S88" s="83"/>
      <c r="T88" s="84">
        <f t="shared" si="1"/>
        <v>33250000</v>
      </c>
    </row>
    <row r="89" spans="1:20" x14ac:dyDescent="0.25">
      <c r="A89" s="552">
        <v>78</v>
      </c>
      <c r="B89" s="431">
        <v>43556</v>
      </c>
      <c r="C89" s="401">
        <v>901148645</v>
      </c>
      <c r="D89" s="402" t="s">
        <v>44</v>
      </c>
      <c r="E89" s="406" t="s">
        <v>180</v>
      </c>
      <c r="F89" s="407">
        <v>122440500</v>
      </c>
      <c r="G89" s="107" t="s">
        <v>39</v>
      </c>
      <c r="H89" s="408" t="s">
        <v>40</v>
      </c>
      <c r="I89" s="69">
        <v>20190144</v>
      </c>
      <c r="J89" s="109">
        <v>118300000</v>
      </c>
      <c r="K89" s="110">
        <v>2019795</v>
      </c>
      <c r="L89" s="408">
        <v>2101020901</v>
      </c>
      <c r="M89" s="113">
        <v>118300000</v>
      </c>
      <c r="N89" s="433">
        <v>43556</v>
      </c>
      <c r="O89" s="433">
        <v>43646</v>
      </c>
      <c r="P89" s="434">
        <v>41696860</v>
      </c>
      <c r="Q89" s="435"/>
      <c r="R89" s="82">
        <v>164137360</v>
      </c>
      <c r="S89" s="436"/>
      <c r="T89" s="84">
        <f t="shared" si="1"/>
        <v>164137360</v>
      </c>
    </row>
    <row r="90" spans="1:20" x14ac:dyDescent="0.25">
      <c r="A90" s="552"/>
      <c r="B90" s="431"/>
      <c r="C90" s="401"/>
      <c r="D90" s="402"/>
      <c r="E90" s="406"/>
      <c r="F90" s="407"/>
      <c r="G90" s="107" t="s">
        <v>39</v>
      </c>
      <c r="H90" s="408"/>
      <c r="I90" s="114">
        <v>20190162</v>
      </c>
      <c r="J90" s="115">
        <v>4140500</v>
      </c>
      <c r="K90" s="116">
        <v>20190796</v>
      </c>
      <c r="L90" s="408"/>
      <c r="M90" s="100">
        <v>4140500</v>
      </c>
      <c r="N90" s="433"/>
      <c r="O90" s="433"/>
      <c r="P90" s="434"/>
      <c r="Q90" s="435"/>
      <c r="R90" s="82"/>
      <c r="S90" s="436"/>
      <c r="T90" s="84">
        <f t="shared" si="1"/>
        <v>0</v>
      </c>
    </row>
    <row r="91" spans="1:20" x14ac:dyDescent="0.25">
      <c r="A91" s="145">
        <v>79</v>
      </c>
      <c r="B91" s="70">
        <v>43556</v>
      </c>
      <c r="C91" s="87">
        <v>1007028022</v>
      </c>
      <c r="D91" s="117" t="s">
        <v>181</v>
      </c>
      <c r="E91" s="94" t="s">
        <v>142</v>
      </c>
      <c r="F91" s="118">
        <v>7353000</v>
      </c>
      <c r="G91" s="72" t="s">
        <v>39</v>
      </c>
      <c r="H91" s="119" t="s">
        <v>134</v>
      </c>
      <c r="I91" s="119">
        <v>20190140</v>
      </c>
      <c r="J91" s="118">
        <v>7353000</v>
      </c>
      <c r="K91" s="120">
        <v>20190797</v>
      </c>
      <c r="L91" s="119">
        <v>20101020901</v>
      </c>
      <c r="M91" s="121">
        <v>7353000</v>
      </c>
      <c r="N91" s="122">
        <v>43556</v>
      </c>
      <c r="O91" s="122">
        <v>43585</v>
      </c>
      <c r="P91" s="123"/>
      <c r="Q91" s="124"/>
      <c r="R91" s="82">
        <v>7353000</v>
      </c>
      <c r="S91" s="125">
        <v>379260</v>
      </c>
      <c r="T91" s="84">
        <f t="shared" si="1"/>
        <v>6973740</v>
      </c>
    </row>
    <row r="92" spans="1:20" x14ac:dyDescent="0.25">
      <c r="A92" s="145">
        <v>80</v>
      </c>
      <c r="B92" s="70">
        <v>43556</v>
      </c>
      <c r="C92" s="87">
        <v>1013633460</v>
      </c>
      <c r="D92" s="117" t="s">
        <v>182</v>
      </c>
      <c r="E92" s="94" t="s">
        <v>142</v>
      </c>
      <c r="F92" s="118">
        <v>7353000</v>
      </c>
      <c r="G92" s="72" t="s">
        <v>39</v>
      </c>
      <c r="H92" s="119" t="s">
        <v>134</v>
      </c>
      <c r="I92" s="119">
        <v>20190141</v>
      </c>
      <c r="J92" s="118">
        <v>7353000</v>
      </c>
      <c r="K92" s="120">
        <v>20190798</v>
      </c>
      <c r="L92" s="119">
        <v>20101020901</v>
      </c>
      <c r="M92" s="121">
        <v>7353000</v>
      </c>
      <c r="N92" s="122">
        <v>43556</v>
      </c>
      <c r="O92" s="122">
        <v>43585</v>
      </c>
      <c r="P92" s="123"/>
      <c r="Q92" s="124"/>
      <c r="R92" s="126">
        <v>7353000</v>
      </c>
      <c r="S92" s="125">
        <v>570696</v>
      </c>
      <c r="T92" s="84">
        <f t="shared" si="1"/>
        <v>6782304</v>
      </c>
    </row>
    <row r="93" spans="1:20" x14ac:dyDescent="0.25">
      <c r="A93" s="146">
        <v>81</v>
      </c>
      <c r="B93" s="70">
        <v>43556</v>
      </c>
      <c r="C93" s="71">
        <v>14136595</v>
      </c>
      <c r="D93" s="97" t="s">
        <v>115</v>
      </c>
      <c r="E93" s="102" t="s">
        <v>116</v>
      </c>
      <c r="F93" s="74">
        <v>8130954</v>
      </c>
      <c r="G93" s="72" t="s">
        <v>39</v>
      </c>
      <c r="H93" s="75" t="s">
        <v>40</v>
      </c>
      <c r="I93" s="75">
        <v>20190152</v>
      </c>
      <c r="J93" s="74">
        <v>8130954</v>
      </c>
      <c r="K93" s="77">
        <v>20190799</v>
      </c>
      <c r="L93" s="75">
        <v>2101020901</v>
      </c>
      <c r="M93" s="108">
        <v>8130954</v>
      </c>
      <c r="N93" s="79">
        <v>43556</v>
      </c>
      <c r="O93" s="79">
        <v>43646</v>
      </c>
      <c r="P93" s="80">
        <v>2710318</v>
      </c>
      <c r="Q93" s="81"/>
      <c r="R93" s="82"/>
      <c r="S93" s="83"/>
      <c r="T93" s="84">
        <f t="shared" si="1"/>
        <v>10841272</v>
      </c>
    </row>
    <row r="94" spans="1:20" x14ac:dyDescent="0.25">
      <c r="A94" s="146">
        <v>82</v>
      </c>
      <c r="B94" s="70">
        <v>43556</v>
      </c>
      <c r="C94" s="71">
        <v>1019107006</v>
      </c>
      <c r="D94" s="72" t="s">
        <v>117</v>
      </c>
      <c r="E94" s="102" t="s">
        <v>116</v>
      </c>
      <c r="F94" s="74">
        <v>8130954</v>
      </c>
      <c r="G94" s="72" t="s">
        <v>39</v>
      </c>
      <c r="H94" s="75" t="s">
        <v>40</v>
      </c>
      <c r="I94" s="75">
        <v>20190153</v>
      </c>
      <c r="J94" s="74">
        <v>8130954</v>
      </c>
      <c r="K94" s="77">
        <v>20190800</v>
      </c>
      <c r="L94" s="75">
        <v>2101020901</v>
      </c>
      <c r="M94" s="108">
        <v>8130954</v>
      </c>
      <c r="N94" s="79">
        <v>43556</v>
      </c>
      <c r="O94" s="79">
        <v>43646</v>
      </c>
      <c r="P94" s="80">
        <v>2710318</v>
      </c>
      <c r="Q94" s="81"/>
      <c r="R94" s="82"/>
      <c r="S94" s="83"/>
      <c r="T94" s="84">
        <f t="shared" si="1"/>
        <v>10841272</v>
      </c>
    </row>
    <row r="95" spans="1:20" x14ac:dyDescent="0.25">
      <c r="A95" s="146">
        <v>83</v>
      </c>
      <c r="B95" s="70">
        <v>43556</v>
      </c>
      <c r="C95" s="71">
        <v>1110481022</v>
      </c>
      <c r="D95" s="97" t="s">
        <v>118</v>
      </c>
      <c r="E95" s="102" t="s">
        <v>119</v>
      </c>
      <c r="F95" s="74">
        <v>4200000</v>
      </c>
      <c r="G95" s="72" t="s">
        <v>39</v>
      </c>
      <c r="H95" s="75" t="s">
        <v>40</v>
      </c>
      <c r="I95" s="75">
        <v>20190154</v>
      </c>
      <c r="J95" s="76">
        <v>4200000</v>
      </c>
      <c r="K95" s="77">
        <v>20190801</v>
      </c>
      <c r="L95" s="75">
        <v>2101020901</v>
      </c>
      <c r="M95" s="78">
        <v>4200000</v>
      </c>
      <c r="N95" s="79">
        <v>43556</v>
      </c>
      <c r="O95" s="79">
        <v>43646</v>
      </c>
      <c r="P95" s="80">
        <v>1400000</v>
      </c>
      <c r="Q95" s="81"/>
      <c r="R95" s="82"/>
      <c r="S95" s="83"/>
      <c r="T95" s="84">
        <f t="shared" si="1"/>
        <v>5600000</v>
      </c>
    </row>
    <row r="96" spans="1:20" x14ac:dyDescent="0.25">
      <c r="A96" s="146">
        <v>84</v>
      </c>
      <c r="B96" s="70">
        <v>43556</v>
      </c>
      <c r="C96" s="71">
        <v>65827859</v>
      </c>
      <c r="D96" s="86" t="s">
        <v>120</v>
      </c>
      <c r="E96" s="102" t="s">
        <v>119</v>
      </c>
      <c r="F96" s="74">
        <v>4200000</v>
      </c>
      <c r="G96" s="72" t="s">
        <v>39</v>
      </c>
      <c r="H96" s="75" t="s">
        <v>40</v>
      </c>
      <c r="I96" s="75">
        <v>20190155</v>
      </c>
      <c r="J96" s="76">
        <v>4200000</v>
      </c>
      <c r="K96" s="77">
        <v>20190802</v>
      </c>
      <c r="L96" s="75">
        <v>2101020901</v>
      </c>
      <c r="M96" s="78">
        <v>4200000</v>
      </c>
      <c r="N96" s="79">
        <v>43556</v>
      </c>
      <c r="O96" s="79">
        <v>43646</v>
      </c>
      <c r="P96" s="80">
        <v>1400000</v>
      </c>
      <c r="Q96" s="81"/>
      <c r="R96" s="82"/>
      <c r="S96" s="83"/>
      <c r="T96" s="84">
        <f t="shared" si="1"/>
        <v>5600000</v>
      </c>
    </row>
    <row r="97" spans="1:20" x14ac:dyDescent="0.25">
      <c r="A97" s="145">
        <v>85</v>
      </c>
      <c r="B97" s="70">
        <v>43556</v>
      </c>
      <c r="C97" s="87">
        <v>1106789236</v>
      </c>
      <c r="D97" s="117" t="s">
        <v>183</v>
      </c>
      <c r="E97" s="94" t="s">
        <v>184</v>
      </c>
      <c r="F97" s="118">
        <v>9000000</v>
      </c>
      <c r="G97" s="72" t="s">
        <v>39</v>
      </c>
      <c r="H97" s="119" t="s">
        <v>124</v>
      </c>
      <c r="I97" s="119">
        <v>20190163</v>
      </c>
      <c r="J97" s="127">
        <v>9000000</v>
      </c>
      <c r="K97" s="120">
        <v>20190773</v>
      </c>
      <c r="L97" s="119">
        <v>2101020902</v>
      </c>
      <c r="M97" s="128">
        <v>9000000</v>
      </c>
      <c r="N97" s="79">
        <v>43556</v>
      </c>
      <c r="O97" s="122">
        <v>43830</v>
      </c>
      <c r="P97" s="123"/>
      <c r="Q97" s="124"/>
      <c r="R97" s="126"/>
      <c r="S97" s="125"/>
      <c r="T97" s="84">
        <f t="shared" si="1"/>
        <v>9000000</v>
      </c>
    </row>
    <row r="98" spans="1:20" x14ac:dyDescent="0.25">
      <c r="A98" s="553">
        <v>86</v>
      </c>
      <c r="B98" s="431">
        <v>43556</v>
      </c>
      <c r="C98" s="412">
        <v>93452144</v>
      </c>
      <c r="D98" s="397" t="s">
        <v>157</v>
      </c>
      <c r="E98" s="413" t="s">
        <v>185</v>
      </c>
      <c r="F98" s="396">
        <v>25003724</v>
      </c>
      <c r="G98" s="397" t="s">
        <v>96</v>
      </c>
      <c r="H98" s="398" t="s">
        <v>148</v>
      </c>
      <c r="I98" s="114">
        <v>20190073</v>
      </c>
      <c r="J98" s="115">
        <v>28500000</v>
      </c>
      <c r="K98" s="116">
        <v>20190900</v>
      </c>
      <c r="L98" s="114">
        <v>2102010105</v>
      </c>
      <c r="M98" s="100">
        <v>23000724</v>
      </c>
      <c r="N98" s="430">
        <v>43566</v>
      </c>
      <c r="O98" s="430">
        <v>43749</v>
      </c>
      <c r="P98" s="411"/>
      <c r="Q98" s="398"/>
      <c r="R98" s="398"/>
      <c r="S98" s="415">
        <v>190458</v>
      </c>
      <c r="T98" s="388">
        <f t="shared" si="1"/>
        <v>24813266</v>
      </c>
    </row>
    <row r="99" spans="1:20" x14ac:dyDescent="0.25">
      <c r="A99" s="552"/>
      <c r="B99" s="408"/>
      <c r="C99" s="432"/>
      <c r="D99" s="402"/>
      <c r="E99" s="413"/>
      <c r="F99" s="396"/>
      <c r="G99" s="397"/>
      <c r="H99" s="398"/>
      <c r="I99" s="114">
        <v>20190075</v>
      </c>
      <c r="J99" s="115">
        <v>4500000</v>
      </c>
      <c r="K99" s="116">
        <v>20190901</v>
      </c>
      <c r="L99" s="114">
        <v>2102010107</v>
      </c>
      <c r="M99" s="100">
        <v>2003000</v>
      </c>
      <c r="N99" s="430"/>
      <c r="O99" s="430"/>
      <c r="P99" s="411"/>
      <c r="Q99" s="398"/>
      <c r="R99" s="398"/>
      <c r="S99" s="415"/>
      <c r="T99" s="389"/>
    </row>
    <row r="100" spans="1:20" x14ac:dyDescent="0.25">
      <c r="A100" s="145">
        <v>87</v>
      </c>
      <c r="B100" s="129">
        <v>43556</v>
      </c>
      <c r="C100" s="87">
        <v>900459733</v>
      </c>
      <c r="D100" s="97" t="s">
        <v>186</v>
      </c>
      <c r="E100" s="102" t="s">
        <v>187</v>
      </c>
      <c r="F100" s="115">
        <v>82510796</v>
      </c>
      <c r="G100" s="72" t="s">
        <v>39</v>
      </c>
      <c r="H100" s="99" t="s">
        <v>40</v>
      </c>
      <c r="I100" s="99">
        <v>20190147</v>
      </c>
      <c r="J100" s="115">
        <v>82510796</v>
      </c>
      <c r="K100" s="98">
        <v>20190908</v>
      </c>
      <c r="L100" s="119">
        <v>2101020901</v>
      </c>
      <c r="M100" s="100">
        <v>82510796</v>
      </c>
      <c r="N100" s="122">
        <v>43566</v>
      </c>
      <c r="O100" s="122">
        <v>43646</v>
      </c>
      <c r="P100" s="123"/>
      <c r="Q100" s="124"/>
      <c r="R100" s="126"/>
      <c r="S100" s="125"/>
      <c r="T100" s="84">
        <f t="shared" si="1"/>
        <v>82510796</v>
      </c>
    </row>
    <row r="101" spans="1:20" x14ac:dyDescent="0.25">
      <c r="A101" s="146">
        <v>88</v>
      </c>
      <c r="B101" s="129">
        <v>43566</v>
      </c>
      <c r="C101" s="71">
        <v>8710164</v>
      </c>
      <c r="D101" s="72" t="s">
        <v>102</v>
      </c>
      <c r="E101" s="73" t="s">
        <v>103</v>
      </c>
      <c r="F101" s="74">
        <v>57950000</v>
      </c>
      <c r="G101" s="72" t="s">
        <v>39</v>
      </c>
      <c r="H101" s="75" t="s">
        <v>40</v>
      </c>
      <c r="I101" s="99">
        <v>20190151</v>
      </c>
      <c r="J101" s="76">
        <v>57950000</v>
      </c>
      <c r="K101" s="77">
        <v>20190909</v>
      </c>
      <c r="L101" s="75">
        <v>2101020901</v>
      </c>
      <c r="M101" s="78">
        <v>57950000</v>
      </c>
      <c r="N101" s="79">
        <v>43566</v>
      </c>
      <c r="O101" s="79">
        <v>43646</v>
      </c>
      <c r="P101" s="80">
        <v>19950000</v>
      </c>
      <c r="Q101" s="81"/>
      <c r="R101" s="82"/>
      <c r="S101" s="83" t="s">
        <v>188</v>
      </c>
      <c r="T101" s="84">
        <f>+F101+P101+Q101</f>
        <v>77900000</v>
      </c>
    </row>
    <row r="102" spans="1:20" x14ac:dyDescent="0.25">
      <c r="A102" s="146">
        <v>89</v>
      </c>
      <c r="B102" s="129">
        <v>43566</v>
      </c>
      <c r="C102" s="71">
        <v>10934442</v>
      </c>
      <c r="D102" s="72" t="s">
        <v>46</v>
      </c>
      <c r="E102" s="73" t="s">
        <v>189</v>
      </c>
      <c r="F102" s="76">
        <v>57950000</v>
      </c>
      <c r="G102" s="72" t="s">
        <v>39</v>
      </c>
      <c r="H102" s="75" t="s">
        <v>40</v>
      </c>
      <c r="I102" s="75">
        <v>20190146</v>
      </c>
      <c r="J102" s="76">
        <v>57950000</v>
      </c>
      <c r="K102" s="77">
        <v>20190910</v>
      </c>
      <c r="L102" s="75">
        <v>2101020901</v>
      </c>
      <c r="M102" s="78">
        <v>57950000</v>
      </c>
      <c r="N102" s="79">
        <v>43566</v>
      </c>
      <c r="O102" s="79">
        <v>43646</v>
      </c>
      <c r="P102" s="80">
        <v>24700000</v>
      </c>
      <c r="Q102" s="81"/>
      <c r="R102" s="82">
        <v>82650000</v>
      </c>
      <c r="S102" s="83">
        <v>0</v>
      </c>
      <c r="T102" s="84">
        <f t="shared" si="1"/>
        <v>82650000</v>
      </c>
    </row>
    <row r="103" spans="1:20" x14ac:dyDescent="0.25">
      <c r="A103" s="146">
        <v>90</v>
      </c>
      <c r="B103" s="129">
        <v>43566</v>
      </c>
      <c r="C103" s="71">
        <v>900459733</v>
      </c>
      <c r="D103" s="72" t="s">
        <v>48</v>
      </c>
      <c r="E103" s="73" t="s">
        <v>52</v>
      </c>
      <c r="F103" s="74">
        <v>15600000</v>
      </c>
      <c r="G103" s="72" t="s">
        <v>39</v>
      </c>
      <c r="H103" s="75" t="s">
        <v>146</v>
      </c>
      <c r="I103" s="75">
        <v>20190149</v>
      </c>
      <c r="J103" s="76">
        <v>15600000</v>
      </c>
      <c r="K103" s="77">
        <v>20190911</v>
      </c>
      <c r="L103" s="75">
        <v>2101020901</v>
      </c>
      <c r="M103" s="78">
        <v>15600000</v>
      </c>
      <c r="N103" s="79">
        <v>43566</v>
      </c>
      <c r="O103" s="79">
        <v>43677</v>
      </c>
      <c r="P103" s="80"/>
      <c r="Q103" s="81"/>
      <c r="R103" s="82"/>
      <c r="S103" s="83"/>
      <c r="T103" s="84">
        <f t="shared" si="1"/>
        <v>15600000</v>
      </c>
    </row>
    <row r="104" spans="1:20" x14ac:dyDescent="0.25">
      <c r="A104" s="145">
        <v>91</v>
      </c>
      <c r="B104" s="129">
        <v>43566</v>
      </c>
      <c r="C104" s="87">
        <v>1106783217</v>
      </c>
      <c r="D104" s="117" t="s">
        <v>190</v>
      </c>
      <c r="E104" s="94" t="s">
        <v>191</v>
      </c>
      <c r="F104" s="118">
        <v>6000000</v>
      </c>
      <c r="G104" s="72" t="s">
        <v>39</v>
      </c>
      <c r="H104" s="119" t="s">
        <v>40</v>
      </c>
      <c r="I104" s="119">
        <v>20190165</v>
      </c>
      <c r="J104" s="127">
        <v>6000000</v>
      </c>
      <c r="K104" s="120">
        <v>20190914</v>
      </c>
      <c r="L104" s="119">
        <v>2101020902</v>
      </c>
      <c r="M104" s="128">
        <v>6000000</v>
      </c>
      <c r="N104" s="130">
        <v>43570</v>
      </c>
      <c r="O104" s="130">
        <v>43708</v>
      </c>
      <c r="P104" s="123"/>
      <c r="Q104" s="124"/>
      <c r="R104" s="126"/>
      <c r="S104" s="125"/>
      <c r="T104" s="84">
        <f t="shared" si="1"/>
        <v>6000000</v>
      </c>
    </row>
    <row r="105" spans="1:20" x14ac:dyDescent="0.25">
      <c r="A105" s="145">
        <v>92</v>
      </c>
      <c r="B105" s="131">
        <v>43571</v>
      </c>
      <c r="C105" s="87">
        <v>93395601</v>
      </c>
      <c r="D105" s="117" t="s">
        <v>132</v>
      </c>
      <c r="E105" s="94" t="s">
        <v>192</v>
      </c>
      <c r="F105" s="118">
        <v>31240000</v>
      </c>
      <c r="G105" s="117" t="s">
        <v>96</v>
      </c>
      <c r="H105" s="119" t="s">
        <v>146</v>
      </c>
      <c r="I105" s="119">
        <v>20190098</v>
      </c>
      <c r="J105" s="127">
        <v>42000000</v>
      </c>
      <c r="K105" s="120">
        <v>20190918</v>
      </c>
      <c r="L105" s="119" t="s">
        <v>193</v>
      </c>
      <c r="M105" s="128">
        <v>31240000</v>
      </c>
      <c r="N105" s="130">
        <v>43571</v>
      </c>
      <c r="O105" s="130">
        <v>43693</v>
      </c>
      <c r="P105" s="123"/>
      <c r="Q105" s="124"/>
      <c r="R105" s="126"/>
      <c r="S105" s="125">
        <v>641951</v>
      </c>
      <c r="T105" s="84">
        <f t="shared" si="1"/>
        <v>30598049</v>
      </c>
    </row>
    <row r="106" spans="1:20" x14ac:dyDescent="0.25">
      <c r="A106" s="554">
        <v>93</v>
      </c>
      <c r="B106" s="133">
        <v>43577</v>
      </c>
      <c r="C106" s="87">
        <v>93395601</v>
      </c>
      <c r="D106" s="134" t="s">
        <v>132</v>
      </c>
      <c r="E106" s="94" t="s">
        <v>194</v>
      </c>
      <c r="F106" s="135">
        <v>100000000</v>
      </c>
      <c r="G106" s="134" t="s">
        <v>96</v>
      </c>
      <c r="H106" s="132" t="s">
        <v>62</v>
      </c>
      <c r="I106" s="132">
        <v>20190097</v>
      </c>
      <c r="J106" s="91">
        <v>500000000</v>
      </c>
      <c r="K106" s="136">
        <v>20190926</v>
      </c>
      <c r="L106" s="132" t="s">
        <v>195</v>
      </c>
      <c r="M106" s="104">
        <v>100000000</v>
      </c>
      <c r="N106" s="101">
        <v>43577</v>
      </c>
      <c r="O106" s="101">
        <v>43638</v>
      </c>
      <c r="P106" s="137">
        <v>693674</v>
      </c>
      <c r="Q106" s="138"/>
      <c r="R106" s="139"/>
      <c r="S106" s="140"/>
      <c r="T106" s="84">
        <f t="shared" si="1"/>
        <v>100693674</v>
      </c>
    </row>
    <row r="107" spans="1:20" x14ac:dyDescent="0.25">
      <c r="A107" s="144">
        <v>94</v>
      </c>
      <c r="B107" s="141">
        <v>43577</v>
      </c>
      <c r="C107" s="87">
        <v>93406518</v>
      </c>
      <c r="D107" s="88" t="s">
        <v>196</v>
      </c>
      <c r="E107" s="102" t="s">
        <v>197</v>
      </c>
      <c r="F107" s="142">
        <v>25800000</v>
      </c>
      <c r="G107" s="103" t="s">
        <v>96</v>
      </c>
      <c r="H107" s="93" t="s">
        <v>198</v>
      </c>
      <c r="I107" s="93">
        <v>20190104</v>
      </c>
      <c r="J107" s="91">
        <v>300000000</v>
      </c>
      <c r="K107" s="92">
        <v>20190919</v>
      </c>
      <c r="L107" s="93">
        <v>2201010703</v>
      </c>
      <c r="M107" s="104">
        <v>25800000</v>
      </c>
      <c r="N107" s="130">
        <v>43577</v>
      </c>
      <c r="O107" s="130">
        <v>43607</v>
      </c>
      <c r="P107" s="137"/>
      <c r="Q107" s="138"/>
      <c r="R107" s="139"/>
      <c r="S107" s="140"/>
      <c r="T107" s="84">
        <f t="shared" si="1"/>
        <v>25800000</v>
      </c>
    </row>
    <row r="108" spans="1:20" x14ac:dyDescent="0.25">
      <c r="A108" s="144">
        <v>95</v>
      </c>
      <c r="B108" s="141">
        <v>43578</v>
      </c>
      <c r="C108" s="71">
        <v>19125211</v>
      </c>
      <c r="D108" s="88" t="s">
        <v>199</v>
      </c>
      <c r="E108" s="102" t="s">
        <v>200</v>
      </c>
      <c r="F108" s="142">
        <v>7273192</v>
      </c>
      <c r="G108" s="103" t="s">
        <v>39</v>
      </c>
      <c r="H108" s="93" t="s">
        <v>40</v>
      </c>
      <c r="I108" s="93">
        <v>20190148</v>
      </c>
      <c r="J108" s="142">
        <v>7273192</v>
      </c>
      <c r="K108" s="92">
        <v>20190935</v>
      </c>
      <c r="L108" s="75">
        <v>2101020901</v>
      </c>
      <c r="M108" s="143">
        <v>7273192</v>
      </c>
      <c r="N108" s="130">
        <v>43581</v>
      </c>
      <c r="O108" s="130">
        <v>43677</v>
      </c>
      <c r="P108" s="137"/>
      <c r="Q108" s="138"/>
      <c r="R108" s="139"/>
      <c r="S108" s="140"/>
      <c r="T108" s="84">
        <f t="shared" si="1"/>
        <v>7273192</v>
      </c>
    </row>
    <row r="109" spans="1:20" x14ac:dyDescent="0.25">
      <c r="A109" s="144">
        <v>96</v>
      </c>
      <c r="B109" s="141">
        <v>43579</v>
      </c>
      <c r="C109" s="87">
        <v>900296630</v>
      </c>
      <c r="D109" s="88" t="s">
        <v>201</v>
      </c>
      <c r="E109" s="102" t="s">
        <v>202</v>
      </c>
      <c r="F109" s="142">
        <v>40000000</v>
      </c>
      <c r="G109" s="72" t="s">
        <v>39</v>
      </c>
      <c r="H109" s="93" t="s">
        <v>40</v>
      </c>
      <c r="I109" s="93">
        <v>20190156</v>
      </c>
      <c r="J109" s="91">
        <v>40000000</v>
      </c>
      <c r="K109" s="92">
        <v>20190937</v>
      </c>
      <c r="L109" s="75">
        <v>2101020901</v>
      </c>
      <c r="M109" s="104">
        <v>40000000</v>
      </c>
      <c r="N109" s="130">
        <v>43579</v>
      </c>
      <c r="O109" s="130">
        <v>43677</v>
      </c>
      <c r="P109" s="137">
        <v>20000000</v>
      </c>
      <c r="Q109" s="138"/>
      <c r="R109" s="139"/>
      <c r="S109" s="140">
        <v>170536</v>
      </c>
      <c r="T109" s="84">
        <f t="shared" si="1"/>
        <v>59829464</v>
      </c>
    </row>
    <row r="110" spans="1:20" x14ac:dyDescent="0.25">
      <c r="A110" s="144">
        <v>97</v>
      </c>
      <c r="B110" s="141">
        <v>43586</v>
      </c>
      <c r="C110" s="87">
        <v>1020394047</v>
      </c>
      <c r="D110" s="88" t="s">
        <v>63</v>
      </c>
      <c r="E110" s="73" t="s">
        <v>64</v>
      </c>
      <c r="F110" s="142">
        <v>21331440</v>
      </c>
      <c r="G110" s="72" t="s">
        <v>39</v>
      </c>
      <c r="H110" s="93" t="s">
        <v>40</v>
      </c>
      <c r="I110" s="93">
        <v>20190173</v>
      </c>
      <c r="J110" s="142">
        <v>21331440</v>
      </c>
      <c r="K110" s="92">
        <v>20190950</v>
      </c>
      <c r="L110" s="75">
        <v>2101020901</v>
      </c>
      <c r="M110" s="143">
        <v>21331440</v>
      </c>
      <c r="N110" s="79" t="s">
        <v>203</v>
      </c>
      <c r="O110" s="79">
        <v>43677</v>
      </c>
      <c r="P110" s="137"/>
      <c r="Q110" s="138"/>
      <c r="R110" s="139"/>
      <c r="S110" s="140">
        <v>1832316</v>
      </c>
      <c r="T110" s="84">
        <f t="shared" si="1"/>
        <v>19499124</v>
      </c>
    </row>
    <row r="111" spans="1:20" x14ac:dyDescent="0.25">
      <c r="A111" s="144">
        <v>98</v>
      </c>
      <c r="B111" s="141">
        <v>43586</v>
      </c>
      <c r="C111" s="71">
        <v>1014241769</v>
      </c>
      <c r="D111" s="72" t="s">
        <v>65</v>
      </c>
      <c r="E111" s="73" t="s">
        <v>64</v>
      </c>
      <c r="F111" s="142">
        <v>22000000</v>
      </c>
      <c r="G111" s="72" t="s">
        <v>39</v>
      </c>
      <c r="H111" s="93" t="s">
        <v>40</v>
      </c>
      <c r="I111" s="93">
        <v>20190174</v>
      </c>
      <c r="J111" s="91">
        <v>22000000</v>
      </c>
      <c r="K111" s="92">
        <v>20190951</v>
      </c>
      <c r="L111" s="75">
        <v>2101020901</v>
      </c>
      <c r="M111" s="104">
        <v>22000000</v>
      </c>
      <c r="N111" s="79" t="s">
        <v>203</v>
      </c>
      <c r="O111" s="79">
        <v>43677</v>
      </c>
      <c r="P111" s="137"/>
      <c r="Q111" s="138"/>
      <c r="R111" s="139"/>
      <c r="S111" s="140">
        <v>1758352</v>
      </c>
      <c r="T111" s="84">
        <f t="shared" si="1"/>
        <v>20241648</v>
      </c>
    </row>
    <row r="112" spans="1:20" x14ac:dyDescent="0.25">
      <c r="A112" s="144">
        <v>99</v>
      </c>
      <c r="B112" s="141">
        <v>43586</v>
      </c>
      <c r="C112" s="71">
        <v>1045701331</v>
      </c>
      <c r="D112" s="72" t="s">
        <v>66</v>
      </c>
      <c r="E112" s="73" t="s">
        <v>64</v>
      </c>
      <c r="F112" s="142">
        <v>21331440</v>
      </c>
      <c r="G112" s="72" t="s">
        <v>39</v>
      </c>
      <c r="H112" s="93" t="s">
        <v>40</v>
      </c>
      <c r="I112" s="93">
        <v>20190175</v>
      </c>
      <c r="J112" s="91">
        <v>21334440</v>
      </c>
      <c r="K112" s="92">
        <v>20190952</v>
      </c>
      <c r="L112" s="75">
        <v>2101020901</v>
      </c>
      <c r="M112" s="104">
        <v>21331440</v>
      </c>
      <c r="N112" s="79" t="s">
        <v>203</v>
      </c>
      <c r="O112" s="79">
        <v>43677</v>
      </c>
      <c r="P112" s="137"/>
      <c r="Q112" s="138"/>
      <c r="R112" s="139"/>
      <c r="S112" s="140">
        <v>1312704</v>
      </c>
      <c r="T112" s="84">
        <f t="shared" si="1"/>
        <v>20018736</v>
      </c>
    </row>
    <row r="113" spans="1:20" x14ac:dyDescent="0.25">
      <c r="A113" s="144">
        <v>100</v>
      </c>
      <c r="B113" s="141">
        <v>43586</v>
      </c>
      <c r="C113" s="71">
        <v>14013837</v>
      </c>
      <c r="D113" s="72" t="s">
        <v>67</v>
      </c>
      <c r="E113" s="73" t="s">
        <v>64</v>
      </c>
      <c r="F113" s="142">
        <v>21331440</v>
      </c>
      <c r="G113" s="72" t="s">
        <v>39</v>
      </c>
      <c r="H113" s="93" t="s">
        <v>40</v>
      </c>
      <c r="I113" s="93">
        <v>20190176</v>
      </c>
      <c r="J113" s="91">
        <v>21331440</v>
      </c>
      <c r="K113" s="92">
        <v>20190176</v>
      </c>
      <c r="L113" s="75">
        <v>2101020901</v>
      </c>
      <c r="M113" s="104">
        <v>21331440</v>
      </c>
      <c r="N113" s="79" t="s">
        <v>203</v>
      </c>
      <c r="O113" s="79">
        <v>43677</v>
      </c>
      <c r="P113" s="137"/>
      <c r="Q113" s="138"/>
      <c r="R113" s="139"/>
      <c r="S113" s="140">
        <v>1093920</v>
      </c>
      <c r="T113" s="84">
        <f t="shared" si="1"/>
        <v>20237520</v>
      </c>
    </row>
    <row r="114" spans="1:20" x14ac:dyDescent="0.25">
      <c r="A114" s="144">
        <v>101</v>
      </c>
      <c r="B114" s="141">
        <v>43586</v>
      </c>
      <c r="C114" s="71">
        <v>1129536361</v>
      </c>
      <c r="D114" s="72" t="s">
        <v>68</v>
      </c>
      <c r="E114" s="73" t="s">
        <v>64</v>
      </c>
      <c r="F114" s="142">
        <v>21331440</v>
      </c>
      <c r="G114" s="72" t="s">
        <v>39</v>
      </c>
      <c r="H114" s="93" t="s">
        <v>40</v>
      </c>
      <c r="I114" s="93">
        <v>20190177</v>
      </c>
      <c r="J114" s="91">
        <v>21331440</v>
      </c>
      <c r="K114" s="92">
        <v>20190954</v>
      </c>
      <c r="L114" s="75">
        <v>2101020901</v>
      </c>
      <c r="M114" s="104">
        <v>21331440</v>
      </c>
      <c r="N114" s="79" t="s">
        <v>203</v>
      </c>
      <c r="O114" s="79">
        <v>43677</v>
      </c>
      <c r="P114" s="137"/>
      <c r="Q114" s="138"/>
      <c r="R114" s="139"/>
      <c r="S114" s="140">
        <v>1695576</v>
      </c>
      <c r="T114" s="84">
        <f t="shared" si="1"/>
        <v>19635864</v>
      </c>
    </row>
    <row r="115" spans="1:20" x14ac:dyDescent="0.25">
      <c r="A115" s="144">
        <v>102</v>
      </c>
      <c r="B115" s="141">
        <v>43586</v>
      </c>
      <c r="C115" s="71">
        <v>1053816665</v>
      </c>
      <c r="D115" s="85" t="s">
        <v>69</v>
      </c>
      <c r="E115" s="73" t="s">
        <v>64</v>
      </c>
      <c r="F115" s="142">
        <v>21331440</v>
      </c>
      <c r="G115" s="72" t="s">
        <v>39</v>
      </c>
      <c r="H115" s="93" t="s">
        <v>40</v>
      </c>
      <c r="I115" s="93">
        <v>20190178</v>
      </c>
      <c r="J115" s="91">
        <v>21331440</v>
      </c>
      <c r="K115" s="92">
        <v>20190955</v>
      </c>
      <c r="L115" s="75">
        <v>2101020901</v>
      </c>
      <c r="M115" s="104">
        <v>21331440</v>
      </c>
      <c r="N115" s="79" t="s">
        <v>203</v>
      </c>
      <c r="O115" s="79">
        <v>43677</v>
      </c>
      <c r="P115" s="137"/>
      <c r="Q115" s="138"/>
      <c r="R115" s="139"/>
      <c r="S115" s="140">
        <v>602688</v>
      </c>
      <c r="T115" s="84">
        <f t="shared" si="1"/>
        <v>20728752</v>
      </c>
    </row>
    <row r="116" spans="1:20" x14ac:dyDescent="0.25">
      <c r="A116" s="144">
        <v>103</v>
      </c>
      <c r="B116" s="141">
        <v>43586</v>
      </c>
      <c r="C116" s="87">
        <v>1129581371</v>
      </c>
      <c r="D116" s="88" t="s">
        <v>204</v>
      </c>
      <c r="E116" s="73" t="s">
        <v>64</v>
      </c>
      <c r="F116" s="142">
        <v>21331440</v>
      </c>
      <c r="G116" s="72" t="s">
        <v>39</v>
      </c>
      <c r="H116" s="93" t="s">
        <v>40</v>
      </c>
      <c r="I116" s="93">
        <v>20190179</v>
      </c>
      <c r="J116" s="91">
        <v>21331440</v>
      </c>
      <c r="K116" s="92">
        <v>20190956</v>
      </c>
      <c r="L116" s="75">
        <v>2101020901</v>
      </c>
      <c r="M116" s="104">
        <v>21331440</v>
      </c>
      <c r="N116" s="79" t="s">
        <v>203</v>
      </c>
      <c r="O116" s="79">
        <v>43677</v>
      </c>
      <c r="P116" s="137"/>
      <c r="Q116" s="138"/>
      <c r="R116" s="139"/>
      <c r="S116" s="140">
        <v>711048</v>
      </c>
      <c r="T116" s="84">
        <f t="shared" si="1"/>
        <v>20620392</v>
      </c>
    </row>
    <row r="117" spans="1:20" x14ac:dyDescent="0.25">
      <c r="A117" s="144">
        <v>104</v>
      </c>
      <c r="B117" s="141">
        <v>43586</v>
      </c>
      <c r="C117" s="71">
        <v>11105435609</v>
      </c>
      <c r="D117" s="72" t="s">
        <v>72</v>
      </c>
      <c r="E117" s="73" t="s">
        <v>64</v>
      </c>
      <c r="F117" s="142">
        <v>21331440</v>
      </c>
      <c r="G117" s="72" t="s">
        <v>39</v>
      </c>
      <c r="H117" s="93" t="s">
        <v>40</v>
      </c>
      <c r="I117" s="93">
        <v>20190180</v>
      </c>
      <c r="J117" s="91">
        <v>21331440</v>
      </c>
      <c r="K117" s="92">
        <v>20190957</v>
      </c>
      <c r="L117" s="75">
        <v>2101020901</v>
      </c>
      <c r="M117" s="104">
        <v>21331440</v>
      </c>
      <c r="N117" s="79" t="s">
        <v>203</v>
      </c>
      <c r="O117" s="79">
        <v>43677</v>
      </c>
      <c r="P117" s="137"/>
      <c r="Q117" s="138"/>
      <c r="R117" s="139"/>
      <c r="S117" s="140">
        <v>793092</v>
      </c>
      <c r="T117" s="84">
        <f t="shared" si="1"/>
        <v>20538348</v>
      </c>
    </row>
    <row r="118" spans="1:20" x14ac:dyDescent="0.25">
      <c r="A118" s="144">
        <v>105</v>
      </c>
      <c r="B118" s="141">
        <v>43586</v>
      </c>
      <c r="C118" s="71">
        <v>1110540600</v>
      </c>
      <c r="D118" s="72" t="s">
        <v>205</v>
      </c>
      <c r="E118" s="73" t="s">
        <v>64</v>
      </c>
      <c r="F118" s="142">
        <v>22000000</v>
      </c>
      <c r="G118" s="72" t="s">
        <v>39</v>
      </c>
      <c r="H118" s="93" t="s">
        <v>40</v>
      </c>
      <c r="I118" s="93">
        <v>201901981</v>
      </c>
      <c r="J118" s="91">
        <v>22000000</v>
      </c>
      <c r="K118" s="92">
        <v>20190958</v>
      </c>
      <c r="L118" s="75">
        <v>2101020901</v>
      </c>
      <c r="M118" s="104">
        <v>22000000</v>
      </c>
      <c r="N118" s="79" t="s">
        <v>203</v>
      </c>
      <c r="O118" s="79">
        <v>43677</v>
      </c>
      <c r="P118" s="137"/>
      <c r="Q118" s="138"/>
      <c r="R118" s="139"/>
      <c r="S118" s="140">
        <v>2371876</v>
      </c>
      <c r="T118" s="84">
        <f t="shared" si="1"/>
        <v>19628124</v>
      </c>
    </row>
    <row r="119" spans="1:20" x14ac:dyDescent="0.25">
      <c r="A119" s="144">
        <v>106</v>
      </c>
      <c r="B119" s="141">
        <v>43586</v>
      </c>
      <c r="C119" s="71">
        <v>19563465</v>
      </c>
      <c r="D119" s="72" t="s">
        <v>74</v>
      </c>
      <c r="E119" s="73" t="s">
        <v>64</v>
      </c>
      <c r="F119" s="142">
        <v>21331440</v>
      </c>
      <c r="G119" s="72" t="s">
        <v>39</v>
      </c>
      <c r="H119" s="93" t="s">
        <v>40</v>
      </c>
      <c r="I119" s="93">
        <v>20190182</v>
      </c>
      <c r="J119" s="142">
        <v>21331440</v>
      </c>
      <c r="K119" s="92">
        <v>20190959</v>
      </c>
      <c r="L119" s="75">
        <v>2101020901</v>
      </c>
      <c r="M119" s="143">
        <v>21331440</v>
      </c>
      <c r="N119" s="79" t="s">
        <v>203</v>
      </c>
      <c r="O119" s="79">
        <v>43677</v>
      </c>
      <c r="P119" s="137"/>
      <c r="Q119" s="138"/>
      <c r="R119" s="139"/>
      <c r="S119" s="140"/>
      <c r="T119" s="84">
        <f t="shared" si="1"/>
        <v>21331440</v>
      </c>
    </row>
    <row r="120" spans="1:20" x14ac:dyDescent="0.25">
      <c r="A120" s="144">
        <v>107</v>
      </c>
      <c r="B120" s="141">
        <v>43586</v>
      </c>
      <c r="C120" s="71">
        <v>1106769130</v>
      </c>
      <c r="D120" s="72" t="s">
        <v>75</v>
      </c>
      <c r="E120" s="73" t="s">
        <v>64</v>
      </c>
      <c r="F120" s="142">
        <v>21331440</v>
      </c>
      <c r="G120" s="72" t="s">
        <v>39</v>
      </c>
      <c r="H120" s="93" t="s">
        <v>40</v>
      </c>
      <c r="I120" s="93">
        <v>20190183</v>
      </c>
      <c r="J120" s="142">
        <v>21331440</v>
      </c>
      <c r="K120" s="92">
        <v>20190960</v>
      </c>
      <c r="L120" s="75">
        <v>2101020901</v>
      </c>
      <c r="M120" s="143">
        <v>21331440</v>
      </c>
      <c r="N120" s="79" t="s">
        <v>203</v>
      </c>
      <c r="O120" s="79">
        <v>43677</v>
      </c>
      <c r="P120" s="137"/>
      <c r="Q120" s="138"/>
      <c r="R120" s="139"/>
      <c r="S120" s="140">
        <v>1750272</v>
      </c>
      <c r="T120" s="84">
        <f t="shared" si="1"/>
        <v>19581168</v>
      </c>
    </row>
    <row r="121" spans="1:20" x14ac:dyDescent="0.25">
      <c r="A121" s="144">
        <v>108</v>
      </c>
      <c r="B121" s="141">
        <v>43586</v>
      </c>
      <c r="C121" s="87">
        <v>1051417811</v>
      </c>
      <c r="D121" s="97" t="s">
        <v>79</v>
      </c>
      <c r="E121" s="73" t="s">
        <v>64</v>
      </c>
      <c r="F121" s="142">
        <v>21331440</v>
      </c>
      <c r="G121" s="72" t="s">
        <v>39</v>
      </c>
      <c r="H121" s="93" t="s">
        <v>40</v>
      </c>
      <c r="I121" s="93">
        <v>20190184</v>
      </c>
      <c r="J121" s="91">
        <v>21331440</v>
      </c>
      <c r="K121" s="92">
        <v>20190961</v>
      </c>
      <c r="L121" s="75">
        <v>2101020901</v>
      </c>
      <c r="M121" s="104">
        <v>21331440</v>
      </c>
      <c r="N121" s="79" t="s">
        <v>203</v>
      </c>
      <c r="O121" s="79">
        <v>43677</v>
      </c>
      <c r="P121" s="137"/>
      <c r="Q121" s="138"/>
      <c r="R121" s="139"/>
      <c r="S121" s="140">
        <v>4485072</v>
      </c>
      <c r="T121" s="84">
        <f t="shared" si="1"/>
        <v>16846368</v>
      </c>
    </row>
    <row r="122" spans="1:20" x14ac:dyDescent="0.25">
      <c r="A122" s="144">
        <v>109</v>
      </c>
      <c r="B122" s="141">
        <v>43586</v>
      </c>
      <c r="C122" s="87">
        <v>1049632948</v>
      </c>
      <c r="D122" s="97" t="s">
        <v>80</v>
      </c>
      <c r="E122" s="73" t="s">
        <v>64</v>
      </c>
      <c r="F122" s="142">
        <v>3058848</v>
      </c>
      <c r="G122" s="72" t="s">
        <v>39</v>
      </c>
      <c r="H122" s="93" t="s">
        <v>40</v>
      </c>
      <c r="I122" s="93">
        <v>20190185</v>
      </c>
      <c r="J122" s="91">
        <v>22000000</v>
      </c>
      <c r="K122" s="92">
        <v>20190962</v>
      </c>
      <c r="L122" s="75">
        <v>2101020901</v>
      </c>
      <c r="M122" s="104">
        <v>3058848</v>
      </c>
      <c r="N122" s="79" t="s">
        <v>203</v>
      </c>
      <c r="O122" s="79">
        <v>43677</v>
      </c>
      <c r="P122" s="137"/>
      <c r="Q122" s="138"/>
      <c r="R122" s="139"/>
      <c r="S122" s="140">
        <v>93912</v>
      </c>
      <c r="T122" s="84">
        <f t="shared" si="1"/>
        <v>2964936</v>
      </c>
    </row>
    <row r="123" spans="1:20" x14ac:dyDescent="0.25">
      <c r="A123" s="144">
        <v>110</v>
      </c>
      <c r="B123" s="141">
        <v>43586</v>
      </c>
      <c r="C123" s="71">
        <v>1018433321</v>
      </c>
      <c r="D123" s="72" t="s">
        <v>81</v>
      </c>
      <c r="E123" s="73" t="s">
        <v>64</v>
      </c>
      <c r="F123" s="142">
        <v>22000000</v>
      </c>
      <c r="G123" s="72" t="s">
        <v>39</v>
      </c>
      <c r="H123" s="93" t="s">
        <v>40</v>
      </c>
      <c r="I123" s="93">
        <v>20190186</v>
      </c>
      <c r="J123" s="91">
        <v>22000000</v>
      </c>
      <c r="K123" s="92">
        <v>20190963</v>
      </c>
      <c r="L123" s="75">
        <v>2101020901</v>
      </c>
      <c r="M123" s="104">
        <v>22000000</v>
      </c>
      <c r="N123" s="79" t="s">
        <v>203</v>
      </c>
      <c r="O123" s="79">
        <v>43677</v>
      </c>
      <c r="P123" s="137"/>
      <c r="Q123" s="138"/>
      <c r="R123" s="139"/>
      <c r="S123" s="140">
        <v>2588080</v>
      </c>
      <c r="T123" s="84">
        <f t="shared" si="1"/>
        <v>19411920</v>
      </c>
    </row>
    <row r="124" spans="1:20" x14ac:dyDescent="0.25">
      <c r="A124" s="144">
        <v>111</v>
      </c>
      <c r="B124" s="141">
        <v>43586</v>
      </c>
      <c r="C124" s="71">
        <v>1110524406</v>
      </c>
      <c r="D124" s="72" t="s">
        <v>82</v>
      </c>
      <c r="E124" s="73" t="s">
        <v>64</v>
      </c>
      <c r="F124" s="142">
        <v>22000000</v>
      </c>
      <c r="G124" s="72" t="s">
        <v>39</v>
      </c>
      <c r="H124" s="93" t="s">
        <v>40</v>
      </c>
      <c r="I124" s="93">
        <v>20190187</v>
      </c>
      <c r="J124" s="91">
        <v>22000000</v>
      </c>
      <c r="K124" s="92">
        <v>20190964</v>
      </c>
      <c r="L124" s="75">
        <v>2101020901</v>
      </c>
      <c r="M124" s="104">
        <v>22000000</v>
      </c>
      <c r="N124" s="79" t="s">
        <v>203</v>
      </c>
      <c r="O124" s="79">
        <v>43677</v>
      </c>
      <c r="P124" s="137"/>
      <c r="Q124" s="138"/>
      <c r="R124" s="139"/>
      <c r="S124" s="140">
        <v>2948764</v>
      </c>
      <c r="T124" s="84">
        <f t="shared" si="1"/>
        <v>19051236</v>
      </c>
    </row>
    <row r="125" spans="1:20" x14ac:dyDescent="0.25">
      <c r="A125" s="144">
        <v>112</v>
      </c>
      <c r="B125" s="141">
        <v>43586</v>
      </c>
      <c r="C125" s="71">
        <v>1019074711</v>
      </c>
      <c r="D125" s="72" t="s">
        <v>84</v>
      </c>
      <c r="E125" s="73" t="s">
        <v>64</v>
      </c>
      <c r="F125" s="142">
        <v>21331440</v>
      </c>
      <c r="G125" s="72" t="s">
        <v>39</v>
      </c>
      <c r="H125" s="93" t="s">
        <v>40</v>
      </c>
      <c r="I125" s="93">
        <v>20190188</v>
      </c>
      <c r="J125" s="91">
        <v>21331440</v>
      </c>
      <c r="K125" s="92">
        <v>20190965</v>
      </c>
      <c r="L125" s="75">
        <v>2101020901</v>
      </c>
      <c r="M125" s="104">
        <v>21331440</v>
      </c>
      <c r="N125" s="79" t="s">
        <v>203</v>
      </c>
      <c r="O125" s="79">
        <v>43677</v>
      </c>
      <c r="P125" s="137"/>
      <c r="Q125" s="138"/>
      <c r="R125" s="139"/>
      <c r="S125" s="140">
        <v>1121268</v>
      </c>
      <c r="T125" s="84">
        <f t="shared" si="1"/>
        <v>20210172</v>
      </c>
    </row>
    <row r="126" spans="1:20" x14ac:dyDescent="0.25">
      <c r="A126" s="144">
        <v>113</v>
      </c>
      <c r="B126" s="141">
        <v>43586</v>
      </c>
      <c r="C126" s="71">
        <v>1109845146</v>
      </c>
      <c r="D126" s="85" t="s">
        <v>85</v>
      </c>
      <c r="E126" s="73" t="s">
        <v>64</v>
      </c>
      <c r="F126" s="142">
        <v>21331440</v>
      </c>
      <c r="G126" s="72" t="s">
        <v>39</v>
      </c>
      <c r="H126" s="93" t="s">
        <v>40</v>
      </c>
      <c r="I126" s="93">
        <v>20190189</v>
      </c>
      <c r="J126" s="91">
        <v>21331440</v>
      </c>
      <c r="K126" s="92">
        <v>20190966</v>
      </c>
      <c r="L126" s="75">
        <v>2101020901</v>
      </c>
      <c r="M126" s="104">
        <v>21331440</v>
      </c>
      <c r="N126" s="79" t="s">
        <v>203</v>
      </c>
      <c r="O126" s="79">
        <v>43677</v>
      </c>
      <c r="P126" s="137"/>
      <c r="Q126" s="138"/>
      <c r="R126" s="139"/>
      <c r="S126" s="140">
        <v>2023752</v>
      </c>
      <c r="T126" s="84">
        <f t="shared" si="1"/>
        <v>19307688</v>
      </c>
    </row>
    <row r="127" spans="1:20" x14ac:dyDescent="0.25">
      <c r="A127" s="146">
        <v>114</v>
      </c>
      <c r="B127" s="141">
        <v>43586</v>
      </c>
      <c r="C127" s="71">
        <v>1106776420</v>
      </c>
      <c r="D127" s="72" t="s">
        <v>141</v>
      </c>
      <c r="E127" s="73" t="s">
        <v>142</v>
      </c>
      <c r="F127" s="142">
        <v>21331440</v>
      </c>
      <c r="G127" s="72" t="s">
        <v>39</v>
      </c>
      <c r="H127" s="75" t="s">
        <v>62</v>
      </c>
      <c r="I127" s="75">
        <v>20190190</v>
      </c>
      <c r="J127" s="91">
        <v>21331440</v>
      </c>
      <c r="K127" s="77">
        <v>20190967</v>
      </c>
      <c r="L127" s="75">
        <v>2101020901</v>
      </c>
      <c r="M127" s="104">
        <v>21331440</v>
      </c>
      <c r="N127" s="79" t="s">
        <v>203</v>
      </c>
      <c r="O127" s="79">
        <v>43677</v>
      </c>
      <c r="P127" s="80"/>
      <c r="Q127" s="2"/>
      <c r="R127" s="82"/>
      <c r="S127" s="83">
        <v>765744</v>
      </c>
      <c r="T127" s="84">
        <f t="shared" si="1"/>
        <v>20565696</v>
      </c>
    </row>
    <row r="128" spans="1:20" x14ac:dyDescent="0.25">
      <c r="A128" s="146">
        <v>115</v>
      </c>
      <c r="B128" s="141">
        <v>43586</v>
      </c>
      <c r="C128" s="71">
        <v>1110473705</v>
      </c>
      <c r="D128" s="72" t="s">
        <v>143</v>
      </c>
      <c r="E128" s="73" t="s">
        <v>142</v>
      </c>
      <c r="F128" s="142">
        <v>22000000</v>
      </c>
      <c r="G128" s="72" t="s">
        <v>39</v>
      </c>
      <c r="H128" s="75" t="s">
        <v>62</v>
      </c>
      <c r="I128" s="75">
        <v>20190191</v>
      </c>
      <c r="J128" s="91">
        <v>21331440</v>
      </c>
      <c r="K128" s="77">
        <v>20190968</v>
      </c>
      <c r="L128" s="75">
        <v>2101020901</v>
      </c>
      <c r="M128" s="104">
        <v>22000000</v>
      </c>
      <c r="N128" s="79" t="s">
        <v>203</v>
      </c>
      <c r="O128" s="79">
        <v>43677</v>
      </c>
      <c r="P128" s="80"/>
      <c r="Q128" s="81"/>
      <c r="R128" s="82"/>
      <c r="S128" s="83">
        <v>2013772</v>
      </c>
      <c r="T128" s="84">
        <f t="shared" si="1"/>
        <v>19986228</v>
      </c>
    </row>
    <row r="129" spans="1:20" x14ac:dyDescent="0.25">
      <c r="A129" s="146">
        <v>116</v>
      </c>
      <c r="B129" s="141">
        <v>43586</v>
      </c>
      <c r="C129" s="71">
        <v>1106768788</v>
      </c>
      <c r="D129" s="72" t="s">
        <v>155</v>
      </c>
      <c r="E129" s="73" t="s">
        <v>64</v>
      </c>
      <c r="F129" s="142">
        <v>21331440</v>
      </c>
      <c r="G129" s="72" t="s">
        <v>39</v>
      </c>
      <c r="H129" s="75" t="s">
        <v>40</v>
      </c>
      <c r="I129" s="75">
        <v>20190129</v>
      </c>
      <c r="J129" s="76">
        <v>10000000</v>
      </c>
      <c r="K129" s="77">
        <v>20190467</v>
      </c>
      <c r="L129" s="75">
        <v>2101020901</v>
      </c>
      <c r="M129" s="78">
        <v>10000000</v>
      </c>
      <c r="N129" s="79" t="s">
        <v>203</v>
      </c>
      <c r="O129" s="79">
        <v>43677</v>
      </c>
      <c r="P129" s="80"/>
      <c r="Q129" s="81"/>
      <c r="R129" s="82"/>
      <c r="S129" s="83">
        <v>2980932</v>
      </c>
      <c r="T129" s="84">
        <f t="shared" si="1"/>
        <v>18350508</v>
      </c>
    </row>
    <row r="130" spans="1:20" x14ac:dyDescent="0.25">
      <c r="A130" s="145">
        <v>117</v>
      </c>
      <c r="B130" s="141">
        <v>43586</v>
      </c>
      <c r="C130" s="87">
        <v>1007028022</v>
      </c>
      <c r="D130" s="117" t="s">
        <v>181</v>
      </c>
      <c r="E130" s="94" t="s">
        <v>142</v>
      </c>
      <c r="F130" s="142">
        <v>21331440</v>
      </c>
      <c r="G130" s="72" t="s">
        <v>39</v>
      </c>
      <c r="H130" s="119" t="s">
        <v>40</v>
      </c>
      <c r="I130" s="119">
        <v>20190140</v>
      </c>
      <c r="J130" s="118">
        <v>7353000</v>
      </c>
      <c r="K130" s="120">
        <v>20190797</v>
      </c>
      <c r="L130" s="119">
        <v>20101020901</v>
      </c>
      <c r="M130" s="121">
        <v>7353000</v>
      </c>
      <c r="N130" s="79" t="s">
        <v>203</v>
      </c>
      <c r="O130" s="79">
        <v>43677</v>
      </c>
      <c r="P130" s="123"/>
      <c r="Q130" s="124"/>
      <c r="R130" s="126"/>
      <c r="S130" s="125">
        <v>1340052</v>
      </c>
      <c r="T130" s="84">
        <f t="shared" si="1"/>
        <v>19991388</v>
      </c>
    </row>
    <row r="131" spans="1:20" x14ac:dyDescent="0.25">
      <c r="A131" s="145">
        <v>118</v>
      </c>
      <c r="B131" s="141">
        <v>43586</v>
      </c>
      <c r="C131" s="87">
        <v>1013633460</v>
      </c>
      <c r="D131" s="117" t="s">
        <v>182</v>
      </c>
      <c r="E131" s="94" t="s">
        <v>142</v>
      </c>
      <c r="F131" s="142">
        <v>21331440</v>
      </c>
      <c r="G131" s="72" t="s">
        <v>39</v>
      </c>
      <c r="H131" s="119" t="s">
        <v>40</v>
      </c>
      <c r="I131" s="119">
        <v>20190141</v>
      </c>
      <c r="J131" s="118">
        <v>7353000</v>
      </c>
      <c r="K131" s="120">
        <v>20190798</v>
      </c>
      <c r="L131" s="119">
        <v>20101020901</v>
      </c>
      <c r="M131" s="121">
        <v>7353000</v>
      </c>
      <c r="N131" s="79" t="s">
        <v>203</v>
      </c>
      <c r="O131" s="79">
        <v>43677</v>
      </c>
      <c r="P131" s="123"/>
      <c r="Q131" s="124"/>
      <c r="R131" s="126"/>
      <c r="S131" s="125">
        <v>1231692</v>
      </c>
      <c r="T131" s="84">
        <f t="shared" si="1"/>
        <v>20099748</v>
      </c>
    </row>
    <row r="132" spans="1:20" x14ac:dyDescent="0.25">
      <c r="A132" s="146">
        <v>119</v>
      </c>
      <c r="B132" s="141">
        <v>43586</v>
      </c>
      <c r="C132" s="71">
        <v>1033706168</v>
      </c>
      <c r="D132" s="72" t="s">
        <v>77</v>
      </c>
      <c r="E132" s="73" t="s">
        <v>64</v>
      </c>
      <c r="F132" s="74">
        <v>21000000</v>
      </c>
      <c r="G132" s="72" t="s">
        <v>39</v>
      </c>
      <c r="H132" s="75" t="s">
        <v>40</v>
      </c>
      <c r="I132" s="90">
        <v>20190056</v>
      </c>
      <c r="J132" s="91">
        <v>22500000</v>
      </c>
      <c r="K132" s="92">
        <v>20190023</v>
      </c>
      <c r="L132" s="93">
        <v>2101020901</v>
      </c>
      <c r="M132" s="78">
        <v>21000000</v>
      </c>
      <c r="N132" s="79" t="s">
        <v>203</v>
      </c>
      <c r="O132" s="79">
        <v>43677</v>
      </c>
      <c r="P132" s="80"/>
      <c r="Q132" s="81"/>
      <c r="R132" s="82"/>
      <c r="S132" s="83">
        <v>762480</v>
      </c>
      <c r="T132" s="84">
        <f t="shared" ref="T132:T197" si="2">+F132++P132+Q132-S132</f>
        <v>20237520</v>
      </c>
    </row>
    <row r="133" spans="1:20" x14ac:dyDescent="0.25">
      <c r="A133" s="144">
        <v>120</v>
      </c>
      <c r="B133" s="141">
        <v>43586</v>
      </c>
      <c r="C133" s="136">
        <v>1033783522</v>
      </c>
      <c r="D133" s="134" t="s">
        <v>171</v>
      </c>
      <c r="E133" s="73" t="s">
        <v>172</v>
      </c>
      <c r="F133" s="142">
        <v>10080000</v>
      </c>
      <c r="G133" s="103" t="s">
        <v>39</v>
      </c>
      <c r="H133" s="93" t="s">
        <v>40</v>
      </c>
      <c r="I133" s="93">
        <v>20190196</v>
      </c>
      <c r="J133" s="91">
        <v>10080000</v>
      </c>
      <c r="K133" s="92">
        <v>20190991</v>
      </c>
      <c r="L133" s="93">
        <v>2101020901</v>
      </c>
      <c r="M133" s="104">
        <v>10800000</v>
      </c>
      <c r="N133" s="130">
        <v>43586</v>
      </c>
      <c r="O133" s="130">
        <v>43677</v>
      </c>
      <c r="P133" s="137"/>
      <c r="Q133" s="138"/>
      <c r="R133" s="139"/>
      <c r="S133" s="140"/>
      <c r="T133" s="84">
        <f t="shared" si="2"/>
        <v>10080000</v>
      </c>
    </row>
    <row r="134" spans="1:20" x14ac:dyDescent="0.25">
      <c r="A134" s="144">
        <v>121</v>
      </c>
      <c r="B134" s="141">
        <v>43592</v>
      </c>
      <c r="C134" s="87">
        <v>14226482</v>
      </c>
      <c r="D134" s="134" t="s">
        <v>88</v>
      </c>
      <c r="E134" s="102" t="s">
        <v>206</v>
      </c>
      <c r="F134" s="91">
        <v>8000000</v>
      </c>
      <c r="G134" s="103" t="s">
        <v>39</v>
      </c>
      <c r="H134" s="93" t="s">
        <v>134</v>
      </c>
      <c r="I134" s="93">
        <v>20190201</v>
      </c>
      <c r="J134" s="91">
        <v>8000000</v>
      </c>
      <c r="K134" s="92">
        <v>20191111</v>
      </c>
      <c r="L134" s="93">
        <v>2101020902</v>
      </c>
      <c r="M134" s="104">
        <v>8000000</v>
      </c>
      <c r="N134" s="130">
        <v>43592</v>
      </c>
      <c r="O134" s="130">
        <v>43616</v>
      </c>
      <c r="P134" s="137"/>
      <c r="Q134" s="138"/>
      <c r="R134" s="139"/>
      <c r="S134" s="140"/>
      <c r="T134" s="84">
        <f t="shared" si="2"/>
        <v>8000000</v>
      </c>
    </row>
    <row r="135" spans="1:20" x14ac:dyDescent="0.25">
      <c r="A135" s="144">
        <v>122</v>
      </c>
      <c r="B135" s="141">
        <v>43595</v>
      </c>
      <c r="C135" s="87">
        <v>93406518</v>
      </c>
      <c r="D135" s="88" t="s">
        <v>207</v>
      </c>
      <c r="E135" s="94" t="s">
        <v>208</v>
      </c>
      <c r="F135" s="91">
        <v>32939200</v>
      </c>
      <c r="G135" s="103" t="s">
        <v>96</v>
      </c>
      <c r="H135" s="93" t="s">
        <v>209</v>
      </c>
      <c r="I135" s="93">
        <v>20190104</v>
      </c>
      <c r="J135" s="91">
        <v>300000000</v>
      </c>
      <c r="K135" s="92">
        <v>20191118</v>
      </c>
      <c r="L135" s="93">
        <v>2201010703</v>
      </c>
      <c r="M135" s="104">
        <v>32939200</v>
      </c>
      <c r="N135" s="130">
        <v>43600</v>
      </c>
      <c r="O135" s="130">
        <v>43615</v>
      </c>
      <c r="P135" s="137"/>
      <c r="Q135" s="138"/>
      <c r="R135" s="139"/>
      <c r="S135" s="140"/>
      <c r="T135" s="84">
        <f t="shared" si="2"/>
        <v>32939200</v>
      </c>
    </row>
    <row r="136" spans="1:20" x14ac:dyDescent="0.25">
      <c r="A136" s="144">
        <v>123</v>
      </c>
      <c r="B136" s="141">
        <v>43597</v>
      </c>
      <c r="C136" s="71">
        <v>14013974</v>
      </c>
      <c r="D136" s="72" t="s">
        <v>139</v>
      </c>
      <c r="E136" s="73" t="s">
        <v>210</v>
      </c>
      <c r="F136" s="91">
        <v>72250816</v>
      </c>
      <c r="G136" s="103" t="s">
        <v>39</v>
      </c>
      <c r="H136" s="93" t="s">
        <v>211</v>
      </c>
      <c r="I136" s="93">
        <v>20190199</v>
      </c>
      <c r="J136" s="91">
        <v>72250816</v>
      </c>
      <c r="K136" s="92">
        <v>20191116</v>
      </c>
      <c r="L136" s="93">
        <v>2101020901</v>
      </c>
      <c r="M136" s="104">
        <v>72250816</v>
      </c>
      <c r="N136" s="130">
        <v>43597</v>
      </c>
      <c r="O136" s="130">
        <v>43677</v>
      </c>
      <c r="P136" s="137"/>
      <c r="Q136" s="138"/>
      <c r="R136" s="139"/>
      <c r="S136" s="140">
        <v>1062512</v>
      </c>
      <c r="T136" s="84">
        <f t="shared" si="2"/>
        <v>71188304</v>
      </c>
    </row>
    <row r="137" spans="1:20" x14ac:dyDescent="0.25">
      <c r="A137" s="144">
        <v>124</v>
      </c>
      <c r="B137" s="141">
        <v>43598</v>
      </c>
      <c r="C137" s="87">
        <v>900576732</v>
      </c>
      <c r="D137" s="134" t="s">
        <v>151</v>
      </c>
      <c r="E137" s="94" t="s">
        <v>212</v>
      </c>
      <c r="F137" s="91">
        <v>50000000</v>
      </c>
      <c r="G137" s="103" t="s">
        <v>96</v>
      </c>
      <c r="H137" s="93" t="s">
        <v>62</v>
      </c>
      <c r="I137" s="93">
        <v>20190103</v>
      </c>
      <c r="J137" s="91">
        <v>250000000</v>
      </c>
      <c r="K137" s="92">
        <v>20191115</v>
      </c>
      <c r="L137" s="93">
        <v>2201010701</v>
      </c>
      <c r="M137" s="104">
        <v>50000000</v>
      </c>
      <c r="N137" s="130">
        <v>43598</v>
      </c>
      <c r="O137" s="130">
        <v>43659</v>
      </c>
      <c r="P137" s="137">
        <v>25000000</v>
      </c>
      <c r="Q137" s="147"/>
      <c r="R137" s="139"/>
      <c r="S137" s="140">
        <v>2147337</v>
      </c>
      <c r="T137" s="84">
        <f t="shared" si="2"/>
        <v>72852663</v>
      </c>
    </row>
    <row r="138" spans="1:20" x14ac:dyDescent="0.25">
      <c r="A138" s="144">
        <v>125</v>
      </c>
      <c r="B138" s="141">
        <v>43601</v>
      </c>
      <c r="C138" s="71" t="s">
        <v>99</v>
      </c>
      <c r="D138" s="72" t="s">
        <v>100</v>
      </c>
      <c r="E138" s="94" t="s">
        <v>101</v>
      </c>
      <c r="F138" s="91">
        <v>120000000</v>
      </c>
      <c r="G138" s="103" t="s">
        <v>39</v>
      </c>
      <c r="H138" s="93" t="s">
        <v>40</v>
      </c>
      <c r="I138" s="93">
        <v>20190203</v>
      </c>
      <c r="J138" s="91">
        <v>120000000</v>
      </c>
      <c r="K138" s="92">
        <v>20191126</v>
      </c>
      <c r="L138" s="93">
        <v>21020217</v>
      </c>
      <c r="M138" s="104">
        <v>120000000</v>
      </c>
      <c r="N138" s="130">
        <v>43601</v>
      </c>
      <c r="O138" s="130">
        <v>43693</v>
      </c>
      <c r="P138" s="137"/>
      <c r="Q138" s="138"/>
      <c r="R138" s="139"/>
      <c r="S138" s="140"/>
      <c r="T138" s="84">
        <f t="shared" si="2"/>
        <v>120000000</v>
      </c>
    </row>
    <row r="139" spans="1:20" x14ac:dyDescent="0.25">
      <c r="A139" s="144">
        <v>126</v>
      </c>
      <c r="B139" s="141">
        <v>43601</v>
      </c>
      <c r="C139" s="87">
        <v>830121521</v>
      </c>
      <c r="D139" s="134" t="s">
        <v>213</v>
      </c>
      <c r="E139" s="94" t="s">
        <v>98</v>
      </c>
      <c r="F139" s="91">
        <v>38633369</v>
      </c>
      <c r="G139" s="103" t="s">
        <v>39</v>
      </c>
      <c r="H139" s="93" t="s">
        <v>40</v>
      </c>
      <c r="I139" s="93">
        <v>20190202</v>
      </c>
      <c r="J139" s="91">
        <v>38633369</v>
      </c>
      <c r="K139" s="92">
        <v>20191127</v>
      </c>
      <c r="L139" s="93">
        <v>21020217</v>
      </c>
      <c r="M139" s="104">
        <v>38633369</v>
      </c>
      <c r="N139" s="130">
        <v>43601</v>
      </c>
      <c r="O139" s="130">
        <v>43693</v>
      </c>
      <c r="P139" s="137"/>
      <c r="Q139" s="138"/>
      <c r="R139" s="139"/>
      <c r="S139" s="140"/>
      <c r="T139" s="84">
        <f t="shared" si="2"/>
        <v>38633369</v>
      </c>
    </row>
    <row r="140" spans="1:20" x14ac:dyDescent="0.25">
      <c r="A140" s="145">
        <v>127</v>
      </c>
      <c r="B140" s="131">
        <v>43613</v>
      </c>
      <c r="C140" s="87">
        <v>900096193</v>
      </c>
      <c r="D140" s="117" t="s">
        <v>214</v>
      </c>
      <c r="E140" s="94" t="s">
        <v>215</v>
      </c>
      <c r="F140" s="118">
        <v>17255000</v>
      </c>
      <c r="G140" s="117" t="s">
        <v>96</v>
      </c>
      <c r="H140" s="119" t="s">
        <v>216</v>
      </c>
      <c r="I140" s="119">
        <v>20190104</v>
      </c>
      <c r="J140" s="127">
        <v>300000000</v>
      </c>
      <c r="K140" s="120">
        <v>20191154</v>
      </c>
      <c r="L140" s="119">
        <v>2201010703</v>
      </c>
      <c r="M140" s="128">
        <v>17255000</v>
      </c>
      <c r="N140" s="122">
        <v>43620</v>
      </c>
      <c r="O140" s="122">
        <v>43630</v>
      </c>
      <c r="P140" s="123"/>
      <c r="Q140" s="124"/>
      <c r="R140" s="126"/>
      <c r="S140" s="125"/>
      <c r="T140" s="84">
        <f t="shared" si="2"/>
        <v>17255000</v>
      </c>
    </row>
    <row r="141" spans="1:20" x14ac:dyDescent="0.25">
      <c r="A141" s="146">
        <v>128</v>
      </c>
      <c r="B141" s="70">
        <v>43613</v>
      </c>
      <c r="C141" s="71">
        <v>93381221</v>
      </c>
      <c r="D141" s="72" t="s">
        <v>53</v>
      </c>
      <c r="E141" s="73" t="s">
        <v>217</v>
      </c>
      <c r="F141" s="74">
        <v>60000000</v>
      </c>
      <c r="G141" s="72" t="s">
        <v>96</v>
      </c>
      <c r="H141" s="75" t="s">
        <v>146</v>
      </c>
      <c r="I141" s="75">
        <v>20190200</v>
      </c>
      <c r="J141" s="76">
        <v>60000000</v>
      </c>
      <c r="K141" s="77">
        <v>20191155</v>
      </c>
      <c r="L141" s="75">
        <v>2101020901</v>
      </c>
      <c r="M141" s="78">
        <v>60000000</v>
      </c>
      <c r="N141" s="79">
        <v>43613</v>
      </c>
      <c r="O141" s="79">
        <v>43736</v>
      </c>
      <c r="P141" s="80">
        <v>30000000</v>
      </c>
      <c r="Q141" s="81"/>
      <c r="R141" s="82"/>
      <c r="S141" s="83">
        <v>1913380</v>
      </c>
      <c r="T141" s="84">
        <f t="shared" si="2"/>
        <v>88086620</v>
      </c>
    </row>
    <row r="142" spans="1:20" x14ac:dyDescent="0.25">
      <c r="A142" s="146">
        <v>129</v>
      </c>
      <c r="B142" s="70">
        <v>43614</v>
      </c>
      <c r="C142" s="71" t="s">
        <v>135</v>
      </c>
      <c r="D142" s="72" t="s">
        <v>136</v>
      </c>
      <c r="E142" s="73" t="s">
        <v>137</v>
      </c>
      <c r="F142" s="74">
        <v>31240000</v>
      </c>
      <c r="G142" s="72" t="s">
        <v>96</v>
      </c>
      <c r="H142" s="75" t="s">
        <v>218</v>
      </c>
      <c r="I142" s="75">
        <v>20190097</v>
      </c>
      <c r="J142" s="76">
        <v>500000000</v>
      </c>
      <c r="K142" s="77">
        <v>20191158</v>
      </c>
      <c r="L142" s="75">
        <v>2201010182</v>
      </c>
      <c r="M142" s="78">
        <v>31240000</v>
      </c>
      <c r="N142" s="79">
        <v>43614</v>
      </c>
      <c r="O142" s="79">
        <v>43830</v>
      </c>
      <c r="P142" s="80">
        <v>15620000</v>
      </c>
      <c r="Q142" s="81"/>
      <c r="R142" s="82"/>
      <c r="S142" s="83"/>
      <c r="T142" s="84">
        <f t="shared" si="2"/>
        <v>46860000</v>
      </c>
    </row>
    <row r="143" spans="1:20" x14ac:dyDescent="0.25">
      <c r="A143" s="145">
        <v>130</v>
      </c>
      <c r="B143" s="131">
        <v>43627</v>
      </c>
      <c r="C143" s="87">
        <v>65830342</v>
      </c>
      <c r="D143" s="117" t="s">
        <v>219</v>
      </c>
      <c r="E143" s="94" t="s">
        <v>220</v>
      </c>
      <c r="F143" s="118">
        <v>4500000</v>
      </c>
      <c r="G143" s="117" t="s">
        <v>39</v>
      </c>
      <c r="H143" s="119" t="s">
        <v>40</v>
      </c>
      <c r="I143" s="119">
        <v>20190210</v>
      </c>
      <c r="J143" s="127">
        <v>452292374</v>
      </c>
      <c r="K143" s="120">
        <v>20191322</v>
      </c>
      <c r="L143" s="119">
        <v>2201039803</v>
      </c>
      <c r="M143" s="128">
        <v>4500000</v>
      </c>
      <c r="N143" s="122">
        <v>43627</v>
      </c>
      <c r="O143" s="122">
        <v>43719</v>
      </c>
      <c r="P143" s="123"/>
      <c r="Q143" s="124"/>
      <c r="R143" s="126"/>
      <c r="S143" s="125"/>
      <c r="T143" s="84">
        <f t="shared" si="2"/>
        <v>4500000</v>
      </c>
    </row>
    <row r="144" spans="1:20" x14ac:dyDescent="0.25">
      <c r="A144" s="145">
        <v>131</v>
      </c>
      <c r="B144" s="131">
        <v>43627</v>
      </c>
      <c r="C144" s="87">
        <v>1106776046</v>
      </c>
      <c r="D144" s="117" t="s">
        <v>1155</v>
      </c>
      <c r="E144" s="94" t="s">
        <v>220</v>
      </c>
      <c r="F144" s="118">
        <v>4500000</v>
      </c>
      <c r="G144" s="117" t="s">
        <v>39</v>
      </c>
      <c r="H144" s="119" t="s">
        <v>40</v>
      </c>
      <c r="I144" s="119">
        <v>20190210</v>
      </c>
      <c r="J144" s="127">
        <v>452292374</v>
      </c>
      <c r="K144" s="120">
        <v>20191323</v>
      </c>
      <c r="L144" s="119">
        <v>2201039803</v>
      </c>
      <c r="M144" s="128">
        <v>4500000</v>
      </c>
      <c r="N144" s="122">
        <v>43627</v>
      </c>
      <c r="O144" s="122">
        <v>43719</v>
      </c>
      <c r="P144" s="123"/>
      <c r="Q144" s="124"/>
      <c r="R144" s="126"/>
      <c r="S144" s="125">
        <v>4500000</v>
      </c>
      <c r="T144" s="84">
        <f t="shared" si="2"/>
        <v>0</v>
      </c>
    </row>
    <row r="145" spans="1:20" x14ac:dyDescent="0.25">
      <c r="A145" s="145">
        <v>132</v>
      </c>
      <c r="B145" s="131">
        <v>43627</v>
      </c>
      <c r="C145" s="87">
        <v>5889277</v>
      </c>
      <c r="D145" s="117" t="s">
        <v>221</v>
      </c>
      <c r="E145" s="94" t="s">
        <v>220</v>
      </c>
      <c r="F145" s="118">
        <v>4500000</v>
      </c>
      <c r="G145" s="117" t="s">
        <v>39</v>
      </c>
      <c r="H145" s="119" t="s">
        <v>40</v>
      </c>
      <c r="I145" s="119">
        <v>20190210</v>
      </c>
      <c r="J145" s="127">
        <v>452292374</v>
      </c>
      <c r="K145" s="120">
        <v>20191324</v>
      </c>
      <c r="L145" s="119">
        <v>2201039803</v>
      </c>
      <c r="M145" s="128">
        <v>6300000</v>
      </c>
      <c r="N145" s="122">
        <v>43627</v>
      </c>
      <c r="O145" s="122">
        <v>43719</v>
      </c>
      <c r="P145" s="123"/>
      <c r="Q145" s="124"/>
      <c r="R145" s="126"/>
      <c r="S145" s="125"/>
      <c r="T145" s="84">
        <f t="shared" si="2"/>
        <v>4500000</v>
      </c>
    </row>
    <row r="146" spans="1:20" x14ac:dyDescent="0.25">
      <c r="A146" s="145">
        <v>133</v>
      </c>
      <c r="B146" s="131">
        <v>43627</v>
      </c>
      <c r="C146" s="87">
        <v>65829182</v>
      </c>
      <c r="D146" s="117" t="s">
        <v>222</v>
      </c>
      <c r="E146" s="94" t="s">
        <v>223</v>
      </c>
      <c r="F146" s="118">
        <v>7500000</v>
      </c>
      <c r="G146" s="117" t="s">
        <v>39</v>
      </c>
      <c r="H146" s="119" t="s">
        <v>40</v>
      </c>
      <c r="I146" s="119">
        <v>20190210</v>
      </c>
      <c r="J146" s="127">
        <v>452292374</v>
      </c>
      <c r="K146" s="120">
        <v>20191325</v>
      </c>
      <c r="L146" s="119">
        <v>2201039803</v>
      </c>
      <c r="M146" s="128">
        <v>7500000</v>
      </c>
      <c r="N146" s="122">
        <v>43627</v>
      </c>
      <c r="O146" s="122">
        <v>43719</v>
      </c>
      <c r="P146" s="123"/>
      <c r="Q146" s="124"/>
      <c r="R146" s="126"/>
      <c r="S146" s="125"/>
      <c r="T146" s="84">
        <f t="shared" si="2"/>
        <v>7500000</v>
      </c>
    </row>
    <row r="147" spans="1:20" x14ac:dyDescent="0.25">
      <c r="A147" s="145">
        <v>134</v>
      </c>
      <c r="B147" s="131">
        <v>43627</v>
      </c>
      <c r="C147" s="87">
        <v>66978824</v>
      </c>
      <c r="D147" s="117" t="s">
        <v>224</v>
      </c>
      <c r="E147" s="94" t="s">
        <v>220</v>
      </c>
      <c r="F147" s="118">
        <v>4500000</v>
      </c>
      <c r="G147" s="117" t="s">
        <v>39</v>
      </c>
      <c r="H147" s="119" t="s">
        <v>40</v>
      </c>
      <c r="I147" s="119">
        <v>20190210</v>
      </c>
      <c r="J147" s="127">
        <v>452292374</v>
      </c>
      <c r="K147" s="120">
        <v>20191326</v>
      </c>
      <c r="L147" s="119">
        <v>2201039803</v>
      </c>
      <c r="M147" s="128">
        <v>4500000</v>
      </c>
      <c r="N147" s="122">
        <v>43627</v>
      </c>
      <c r="O147" s="122">
        <v>43719</v>
      </c>
      <c r="P147" s="123"/>
      <c r="Q147" s="124"/>
      <c r="R147" s="126"/>
      <c r="S147" s="125"/>
      <c r="T147" s="84">
        <f t="shared" si="2"/>
        <v>4500000</v>
      </c>
    </row>
    <row r="148" spans="1:20" x14ac:dyDescent="0.25">
      <c r="A148" s="145">
        <v>135</v>
      </c>
      <c r="B148" s="131">
        <v>43627</v>
      </c>
      <c r="C148" s="87">
        <v>30287073</v>
      </c>
      <c r="D148" s="117" t="s">
        <v>225</v>
      </c>
      <c r="E148" s="94" t="s">
        <v>226</v>
      </c>
      <c r="F148" s="118">
        <v>7500000</v>
      </c>
      <c r="G148" s="117" t="s">
        <v>39</v>
      </c>
      <c r="H148" s="119" t="s">
        <v>40</v>
      </c>
      <c r="I148" s="119">
        <v>20190210</v>
      </c>
      <c r="J148" s="127">
        <v>452292374</v>
      </c>
      <c r="K148" s="120">
        <v>20191327</v>
      </c>
      <c r="L148" s="119">
        <v>2201039803</v>
      </c>
      <c r="M148" s="128">
        <v>7500000</v>
      </c>
      <c r="N148" s="122">
        <v>43627</v>
      </c>
      <c r="O148" s="122">
        <v>43719</v>
      </c>
      <c r="P148" s="123"/>
      <c r="Q148" s="124"/>
      <c r="R148" s="126"/>
      <c r="S148" s="125"/>
      <c r="T148" s="84">
        <f t="shared" si="2"/>
        <v>7500000</v>
      </c>
    </row>
    <row r="149" spans="1:20" x14ac:dyDescent="0.25">
      <c r="A149" s="145">
        <v>136</v>
      </c>
      <c r="B149" s="131">
        <v>43627</v>
      </c>
      <c r="C149" s="87">
        <v>1106789677</v>
      </c>
      <c r="D149" s="117" t="s">
        <v>227</v>
      </c>
      <c r="E149" s="94" t="s">
        <v>220</v>
      </c>
      <c r="F149" s="118">
        <v>4500000</v>
      </c>
      <c r="G149" s="117" t="s">
        <v>39</v>
      </c>
      <c r="H149" s="119" t="s">
        <v>40</v>
      </c>
      <c r="I149" s="119">
        <v>20190210</v>
      </c>
      <c r="J149" s="127">
        <v>452292374</v>
      </c>
      <c r="K149" s="120">
        <v>20191328</v>
      </c>
      <c r="L149" s="119">
        <v>2201039803</v>
      </c>
      <c r="M149" s="128">
        <v>4500000</v>
      </c>
      <c r="N149" s="122">
        <v>43627</v>
      </c>
      <c r="O149" s="122">
        <v>43719</v>
      </c>
      <c r="P149" s="123"/>
      <c r="Q149" s="124"/>
      <c r="R149" s="126"/>
      <c r="S149" s="125">
        <v>4500000</v>
      </c>
      <c r="T149" s="84">
        <f t="shared" si="2"/>
        <v>0</v>
      </c>
    </row>
    <row r="150" spans="1:20" x14ac:dyDescent="0.25">
      <c r="A150" s="145">
        <v>137</v>
      </c>
      <c r="B150" s="131">
        <v>43627</v>
      </c>
      <c r="C150" s="87">
        <v>1106787118</v>
      </c>
      <c r="D150" s="117" t="s">
        <v>228</v>
      </c>
      <c r="E150" s="94" t="s">
        <v>220</v>
      </c>
      <c r="F150" s="118">
        <v>4500000</v>
      </c>
      <c r="G150" s="117" t="s">
        <v>39</v>
      </c>
      <c r="H150" s="119" t="s">
        <v>40</v>
      </c>
      <c r="I150" s="119">
        <v>20190210</v>
      </c>
      <c r="J150" s="127">
        <v>452292374</v>
      </c>
      <c r="K150" s="120">
        <v>20191329</v>
      </c>
      <c r="L150" s="119">
        <v>2201039803</v>
      </c>
      <c r="M150" s="128">
        <v>4500000</v>
      </c>
      <c r="N150" s="122">
        <v>43627</v>
      </c>
      <c r="O150" s="122">
        <v>43719</v>
      </c>
      <c r="P150" s="123"/>
      <c r="Q150" s="124"/>
      <c r="R150" s="126"/>
      <c r="S150" s="125"/>
      <c r="T150" s="84">
        <f t="shared" si="2"/>
        <v>4500000</v>
      </c>
    </row>
    <row r="151" spans="1:20" x14ac:dyDescent="0.25">
      <c r="A151" s="145">
        <v>138</v>
      </c>
      <c r="B151" s="131">
        <v>43629</v>
      </c>
      <c r="C151" s="87">
        <v>1013609597</v>
      </c>
      <c r="D151" s="117" t="s">
        <v>229</v>
      </c>
      <c r="E151" s="94" t="s">
        <v>220</v>
      </c>
      <c r="F151" s="118">
        <v>4500000</v>
      </c>
      <c r="G151" s="117" t="s">
        <v>39</v>
      </c>
      <c r="H151" s="119" t="s">
        <v>40</v>
      </c>
      <c r="I151" s="119">
        <v>20190210</v>
      </c>
      <c r="J151" s="127">
        <v>452292374</v>
      </c>
      <c r="K151" s="120">
        <v>20191330</v>
      </c>
      <c r="L151" s="119">
        <v>2201039803</v>
      </c>
      <c r="M151" s="128">
        <v>4500000</v>
      </c>
      <c r="N151" s="122">
        <v>43627</v>
      </c>
      <c r="O151" s="122">
        <v>43719</v>
      </c>
      <c r="P151" s="123"/>
      <c r="Q151" s="124"/>
      <c r="R151" s="126"/>
      <c r="S151" s="125"/>
      <c r="T151" s="84">
        <f t="shared" si="2"/>
        <v>4500000</v>
      </c>
    </row>
    <row r="152" spans="1:20" x14ac:dyDescent="0.25">
      <c r="A152" s="384">
        <v>139</v>
      </c>
      <c r="B152" s="537" t="s">
        <v>1156</v>
      </c>
      <c r="C152" s="537" t="s">
        <v>1156</v>
      </c>
      <c r="D152" s="538" t="s">
        <v>1156</v>
      </c>
      <c r="E152" s="539" t="s">
        <v>1156</v>
      </c>
      <c r="F152" s="538" t="s">
        <v>1156</v>
      </c>
      <c r="G152" s="540" t="s">
        <v>1156</v>
      </c>
      <c r="H152" s="537" t="s">
        <v>1156</v>
      </c>
      <c r="I152" s="537" t="s">
        <v>1156</v>
      </c>
      <c r="J152" s="127"/>
      <c r="K152" s="120"/>
      <c r="L152" s="385"/>
      <c r="M152" s="128"/>
      <c r="N152" s="122"/>
      <c r="O152" s="122"/>
      <c r="P152" s="123"/>
      <c r="Q152" s="124"/>
      <c r="R152" s="126"/>
      <c r="S152" s="125"/>
      <c r="T152" s="84"/>
    </row>
    <row r="153" spans="1:20" x14ac:dyDescent="0.25">
      <c r="A153" s="554">
        <v>140</v>
      </c>
      <c r="B153" s="133">
        <v>43633</v>
      </c>
      <c r="C153" s="87">
        <v>93395601</v>
      </c>
      <c r="D153" s="134" t="s">
        <v>132</v>
      </c>
      <c r="E153" s="94" t="s">
        <v>194</v>
      </c>
      <c r="F153" s="135">
        <v>100000000</v>
      </c>
      <c r="G153" s="134" t="s">
        <v>96</v>
      </c>
      <c r="H153" s="132" t="s">
        <v>62</v>
      </c>
      <c r="I153" s="132">
        <v>20190097</v>
      </c>
      <c r="J153" s="91">
        <v>500000000</v>
      </c>
      <c r="K153" s="136">
        <v>20191335</v>
      </c>
      <c r="L153" s="132" t="s">
        <v>195</v>
      </c>
      <c r="M153" s="104">
        <v>100000000</v>
      </c>
      <c r="N153" s="101">
        <v>43577</v>
      </c>
      <c r="O153" s="101">
        <v>43638</v>
      </c>
      <c r="P153" s="137"/>
      <c r="Q153" s="138"/>
      <c r="R153" s="139"/>
      <c r="S153" s="140">
        <v>647659</v>
      </c>
      <c r="T153" s="84">
        <f t="shared" si="2"/>
        <v>99352341</v>
      </c>
    </row>
    <row r="154" spans="1:20" x14ac:dyDescent="0.25">
      <c r="A154" s="569">
        <v>141</v>
      </c>
      <c r="B154" s="541" t="s">
        <v>1156</v>
      </c>
      <c r="C154" s="542">
        <v>97612752</v>
      </c>
      <c r="D154" s="544" t="s">
        <v>1157</v>
      </c>
      <c r="E154" s="548" t="s">
        <v>1158</v>
      </c>
      <c r="F154" s="546">
        <v>40000000</v>
      </c>
      <c r="G154" s="544" t="s">
        <v>96</v>
      </c>
      <c r="H154" s="547" t="s">
        <v>62</v>
      </c>
      <c r="I154" s="547"/>
      <c r="J154" s="549">
        <f>67000000+100000000</f>
        <v>167000000</v>
      </c>
      <c r="K154" s="547"/>
      <c r="L154" s="547" t="s">
        <v>1159</v>
      </c>
      <c r="M154" s="104"/>
      <c r="N154" s="101"/>
      <c r="O154" s="101"/>
      <c r="P154" s="137"/>
      <c r="Q154" s="138"/>
      <c r="R154" s="139"/>
      <c r="S154" s="140"/>
      <c r="T154" s="84"/>
    </row>
    <row r="155" spans="1:20" x14ac:dyDescent="0.25">
      <c r="A155" s="145">
        <v>142</v>
      </c>
      <c r="B155" s="131">
        <v>43637</v>
      </c>
      <c r="C155" s="87">
        <v>1110579888</v>
      </c>
      <c r="D155" s="117" t="s">
        <v>230</v>
      </c>
      <c r="E155" s="94" t="s">
        <v>231</v>
      </c>
      <c r="F155" s="118">
        <v>7500000</v>
      </c>
      <c r="G155" s="117" t="s">
        <v>39</v>
      </c>
      <c r="H155" s="119" t="s">
        <v>40</v>
      </c>
      <c r="I155" s="119">
        <v>20190210</v>
      </c>
      <c r="J155" s="127">
        <v>452292374</v>
      </c>
      <c r="K155" s="120">
        <v>20191351</v>
      </c>
      <c r="L155" s="119">
        <v>2201039803</v>
      </c>
      <c r="M155" s="128">
        <v>7500000</v>
      </c>
      <c r="N155" s="122">
        <v>43637</v>
      </c>
      <c r="O155" s="122">
        <v>43729</v>
      </c>
      <c r="P155" s="123"/>
      <c r="Q155" s="124"/>
      <c r="R155" s="126"/>
      <c r="S155" s="125"/>
      <c r="T155" s="84">
        <f t="shared" si="2"/>
        <v>7500000</v>
      </c>
    </row>
    <row r="156" spans="1:20" x14ac:dyDescent="0.25">
      <c r="A156" s="145">
        <v>143</v>
      </c>
      <c r="B156" s="131">
        <v>43637</v>
      </c>
      <c r="C156" s="87">
        <v>6030561</v>
      </c>
      <c r="D156" s="117" t="s">
        <v>232</v>
      </c>
      <c r="E156" s="94" t="s">
        <v>233</v>
      </c>
      <c r="F156" s="118">
        <v>4500000</v>
      </c>
      <c r="G156" s="117" t="s">
        <v>39</v>
      </c>
      <c r="H156" s="119" t="s">
        <v>40</v>
      </c>
      <c r="I156" s="119">
        <v>20190210</v>
      </c>
      <c r="J156" s="127">
        <v>452292374</v>
      </c>
      <c r="K156" s="120">
        <v>20191352</v>
      </c>
      <c r="L156" s="119">
        <v>2201039803</v>
      </c>
      <c r="M156" s="128">
        <v>4500000</v>
      </c>
      <c r="N156" s="122">
        <v>43637</v>
      </c>
      <c r="O156" s="122">
        <v>43729</v>
      </c>
      <c r="P156" s="123"/>
      <c r="Q156" s="124"/>
      <c r="R156" s="126"/>
      <c r="S156" s="125">
        <v>3000000</v>
      </c>
      <c r="T156" s="84">
        <f t="shared" si="2"/>
        <v>1500000</v>
      </c>
    </row>
    <row r="157" spans="1:20" x14ac:dyDescent="0.25">
      <c r="A157" s="145">
        <v>144</v>
      </c>
      <c r="B157" s="131">
        <v>43637</v>
      </c>
      <c r="C157" s="87">
        <v>1110454344</v>
      </c>
      <c r="D157" s="117" t="s">
        <v>234</v>
      </c>
      <c r="E157" s="94" t="s">
        <v>235</v>
      </c>
      <c r="F157" s="118">
        <v>7500000</v>
      </c>
      <c r="G157" s="117" t="s">
        <v>39</v>
      </c>
      <c r="H157" s="119" t="s">
        <v>40</v>
      </c>
      <c r="I157" s="119">
        <v>20190210</v>
      </c>
      <c r="J157" s="127">
        <v>452292374</v>
      </c>
      <c r="K157" s="120">
        <v>20191355</v>
      </c>
      <c r="L157" s="119">
        <v>2201039803</v>
      </c>
      <c r="M157" s="128">
        <v>7500000</v>
      </c>
      <c r="N157" s="122">
        <v>43637</v>
      </c>
      <c r="O157" s="122">
        <v>43729</v>
      </c>
      <c r="P157" s="123"/>
      <c r="Q157" s="124"/>
      <c r="R157" s="126"/>
      <c r="S157" s="125">
        <v>5350000</v>
      </c>
      <c r="T157" s="84">
        <f t="shared" si="2"/>
        <v>2150000</v>
      </c>
    </row>
    <row r="158" spans="1:20" x14ac:dyDescent="0.25">
      <c r="A158" s="145">
        <v>145</v>
      </c>
      <c r="B158" s="131">
        <v>43642</v>
      </c>
      <c r="C158" s="87">
        <v>830011510</v>
      </c>
      <c r="D158" s="117" t="s">
        <v>236</v>
      </c>
      <c r="E158" s="94" t="s">
        <v>237</v>
      </c>
      <c r="F158" s="118">
        <v>25827000</v>
      </c>
      <c r="G158" s="117" t="s">
        <v>39</v>
      </c>
      <c r="H158" s="119" t="s">
        <v>148</v>
      </c>
      <c r="I158" s="119">
        <v>20190210</v>
      </c>
      <c r="J158" s="127">
        <v>452292374</v>
      </c>
      <c r="K158" s="120">
        <v>20191359</v>
      </c>
      <c r="L158" s="119">
        <v>2201039803</v>
      </c>
      <c r="M158" s="128">
        <v>25827000</v>
      </c>
      <c r="N158" s="122">
        <v>43642</v>
      </c>
      <c r="O158" s="122">
        <v>43826</v>
      </c>
      <c r="P158" s="123"/>
      <c r="Q158" s="124"/>
      <c r="R158" s="126"/>
      <c r="S158" s="125"/>
      <c r="T158" s="84">
        <f t="shared" si="2"/>
        <v>25827000</v>
      </c>
    </row>
    <row r="159" spans="1:20" x14ac:dyDescent="0.25">
      <c r="A159" s="145">
        <v>146</v>
      </c>
      <c r="B159" s="131">
        <v>43649</v>
      </c>
      <c r="C159" s="87">
        <v>93451507</v>
      </c>
      <c r="D159" s="117" t="s">
        <v>238</v>
      </c>
      <c r="E159" s="94" t="s">
        <v>239</v>
      </c>
      <c r="F159" s="118">
        <v>32980400</v>
      </c>
      <c r="G159" s="117" t="s">
        <v>96</v>
      </c>
      <c r="H159" s="119" t="s">
        <v>159</v>
      </c>
      <c r="I159" s="119">
        <v>20190210</v>
      </c>
      <c r="J159" s="127">
        <v>452292374</v>
      </c>
      <c r="K159" s="120">
        <v>20191489</v>
      </c>
      <c r="L159" s="119">
        <v>2201039803</v>
      </c>
      <c r="M159" s="128">
        <v>32980400</v>
      </c>
      <c r="N159" s="122">
        <v>43651</v>
      </c>
      <c r="O159" s="122">
        <v>43802</v>
      </c>
      <c r="P159" s="123"/>
      <c r="Q159" s="124"/>
      <c r="R159" s="126"/>
      <c r="S159" s="125"/>
      <c r="T159" s="84">
        <f t="shared" si="2"/>
        <v>32980400</v>
      </c>
    </row>
    <row r="160" spans="1:20" x14ac:dyDescent="0.25">
      <c r="A160" s="145">
        <v>147</v>
      </c>
      <c r="B160" s="131">
        <v>43650</v>
      </c>
      <c r="C160" s="87">
        <v>900202933</v>
      </c>
      <c r="D160" s="117" t="s">
        <v>240</v>
      </c>
      <c r="E160" s="117" t="s">
        <v>241</v>
      </c>
      <c r="F160" s="118">
        <v>19950000</v>
      </c>
      <c r="G160" s="117" t="s">
        <v>96</v>
      </c>
      <c r="H160" s="119" t="s">
        <v>159</v>
      </c>
      <c r="I160" s="119">
        <v>20190210</v>
      </c>
      <c r="J160" s="127">
        <v>452292374</v>
      </c>
      <c r="K160" s="120">
        <v>20191490</v>
      </c>
      <c r="L160" s="119">
        <v>2201039803</v>
      </c>
      <c r="M160" s="128">
        <v>19950000</v>
      </c>
      <c r="N160" s="122">
        <v>43651</v>
      </c>
      <c r="O160" s="122">
        <v>43682</v>
      </c>
      <c r="P160" s="123"/>
      <c r="Q160" s="124"/>
      <c r="R160" s="126"/>
      <c r="S160" s="125"/>
      <c r="T160" s="84">
        <f t="shared" si="2"/>
        <v>19950000</v>
      </c>
    </row>
    <row r="161" spans="1:20" x14ac:dyDescent="0.25">
      <c r="A161" s="145">
        <v>148</v>
      </c>
      <c r="B161" s="131">
        <v>43650</v>
      </c>
      <c r="C161" s="87">
        <v>93450489</v>
      </c>
      <c r="D161" s="117" t="s">
        <v>242</v>
      </c>
      <c r="E161" s="94" t="s">
        <v>243</v>
      </c>
      <c r="F161" s="118">
        <v>14256000</v>
      </c>
      <c r="G161" s="117" t="s">
        <v>39</v>
      </c>
      <c r="H161" s="119" t="s">
        <v>159</v>
      </c>
      <c r="I161" s="119">
        <v>20190210</v>
      </c>
      <c r="J161" s="127">
        <v>452292374</v>
      </c>
      <c r="K161" s="120">
        <v>20191491</v>
      </c>
      <c r="L161" s="119">
        <v>2201039803</v>
      </c>
      <c r="M161" s="128">
        <v>14256000</v>
      </c>
      <c r="N161" s="122">
        <v>43654</v>
      </c>
      <c r="O161" s="122">
        <v>43807</v>
      </c>
      <c r="P161" s="123">
        <v>1600000</v>
      </c>
      <c r="Q161" s="124"/>
      <c r="R161" s="126"/>
      <c r="S161" s="125"/>
      <c r="T161" s="84">
        <f t="shared" si="2"/>
        <v>15856000</v>
      </c>
    </row>
    <row r="162" spans="1:20" x14ac:dyDescent="0.25">
      <c r="A162" s="145">
        <v>149</v>
      </c>
      <c r="B162" s="131">
        <v>43651</v>
      </c>
      <c r="C162" s="71">
        <v>65744490</v>
      </c>
      <c r="D162" s="72" t="s">
        <v>244</v>
      </c>
      <c r="E162" s="94" t="s">
        <v>245</v>
      </c>
      <c r="F162" s="118">
        <v>6000000</v>
      </c>
      <c r="G162" s="117" t="s">
        <v>96</v>
      </c>
      <c r="H162" s="119" t="s">
        <v>159</v>
      </c>
      <c r="I162" s="119">
        <v>20190210</v>
      </c>
      <c r="J162" s="127">
        <v>452292374</v>
      </c>
      <c r="K162" s="120">
        <v>20191504</v>
      </c>
      <c r="L162" s="119">
        <v>2201039803</v>
      </c>
      <c r="M162" s="128">
        <v>6000000</v>
      </c>
      <c r="N162" s="122">
        <v>43655</v>
      </c>
      <c r="O162" s="122">
        <v>43808</v>
      </c>
      <c r="P162" s="123">
        <v>3000000</v>
      </c>
      <c r="Q162" s="124"/>
      <c r="R162" s="126"/>
      <c r="S162" s="125">
        <v>1205628</v>
      </c>
      <c r="T162" s="84">
        <f t="shared" si="2"/>
        <v>7794372</v>
      </c>
    </row>
    <row r="163" spans="1:20" x14ac:dyDescent="0.25">
      <c r="A163" s="145">
        <v>150</v>
      </c>
      <c r="B163" s="131">
        <v>43655</v>
      </c>
      <c r="C163" s="87">
        <v>900576732</v>
      </c>
      <c r="D163" s="134" t="s">
        <v>151</v>
      </c>
      <c r="E163" s="94" t="s">
        <v>246</v>
      </c>
      <c r="F163" s="118">
        <v>25000000</v>
      </c>
      <c r="G163" s="117" t="s">
        <v>96</v>
      </c>
      <c r="H163" s="119" t="s">
        <v>134</v>
      </c>
      <c r="I163" s="119">
        <v>20190232</v>
      </c>
      <c r="J163" s="127">
        <v>25000000</v>
      </c>
      <c r="K163" s="120">
        <v>20191521</v>
      </c>
      <c r="L163" s="119" t="s">
        <v>22</v>
      </c>
      <c r="M163" s="128">
        <v>25000000</v>
      </c>
      <c r="N163" s="122">
        <v>43656</v>
      </c>
      <c r="O163" s="148" t="s">
        <v>247</v>
      </c>
      <c r="P163" s="123">
        <v>12500000</v>
      </c>
      <c r="Q163" s="124"/>
      <c r="R163" s="126"/>
      <c r="S163" s="125">
        <v>2083976</v>
      </c>
      <c r="T163" s="84">
        <f t="shared" si="2"/>
        <v>35416024</v>
      </c>
    </row>
    <row r="164" spans="1:20" x14ac:dyDescent="0.25">
      <c r="A164" s="145">
        <v>151</v>
      </c>
      <c r="B164" s="131">
        <v>43657</v>
      </c>
      <c r="C164" s="87">
        <v>900459733</v>
      </c>
      <c r="D164" s="97" t="s">
        <v>186</v>
      </c>
      <c r="E164" s="102" t="s">
        <v>248</v>
      </c>
      <c r="F164" s="118">
        <v>19950000</v>
      </c>
      <c r="G164" s="117" t="s">
        <v>39</v>
      </c>
      <c r="H164" s="119" t="s">
        <v>249</v>
      </c>
      <c r="I164" s="119">
        <v>20190224</v>
      </c>
      <c r="J164" s="127">
        <v>19950000</v>
      </c>
      <c r="K164" s="120">
        <v>20191531</v>
      </c>
      <c r="L164" s="119">
        <v>2101020901</v>
      </c>
      <c r="M164" s="128">
        <v>19950000</v>
      </c>
      <c r="N164" s="122">
        <v>43657</v>
      </c>
      <c r="O164" s="122">
        <v>43677</v>
      </c>
      <c r="P164" s="123"/>
      <c r="Q164" s="149"/>
      <c r="R164" s="126"/>
      <c r="S164" s="125"/>
      <c r="T164" s="84">
        <f t="shared" si="2"/>
        <v>19950000</v>
      </c>
    </row>
    <row r="165" spans="1:20" x14ac:dyDescent="0.25">
      <c r="A165" s="145">
        <v>152</v>
      </c>
      <c r="B165" s="131">
        <v>43657</v>
      </c>
      <c r="C165" s="71" t="s">
        <v>121</v>
      </c>
      <c r="D165" s="107" t="s">
        <v>122</v>
      </c>
      <c r="E165" s="73" t="s">
        <v>250</v>
      </c>
      <c r="F165" s="74">
        <v>31240000</v>
      </c>
      <c r="G165" s="117" t="s">
        <v>96</v>
      </c>
      <c r="H165" s="119" t="s">
        <v>159</v>
      </c>
      <c r="I165" s="119">
        <v>20190215</v>
      </c>
      <c r="J165" s="127">
        <v>31240000</v>
      </c>
      <c r="K165" s="120">
        <v>20191530</v>
      </c>
      <c r="L165" s="119">
        <v>2201010703</v>
      </c>
      <c r="M165" s="128">
        <v>31240000</v>
      </c>
      <c r="N165" s="122">
        <v>43665</v>
      </c>
      <c r="O165" s="122">
        <v>43830</v>
      </c>
      <c r="P165" s="123">
        <v>15620000</v>
      </c>
      <c r="Q165" s="124"/>
      <c r="R165" s="126"/>
      <c r="S165" s="125">
        <v>22552</v>
      </c>
      <c r="T165" s="84">
        <f t="shared" si="2"/>
        <v>46837448</v>
      </c>
    </row>
    <row r="166" spans="1:20" x14ac:dyDescent="0.25">
      <c r="A166" s="555">
        <v>153</v>
      </c>
      <c r="B166" s="416">
        <v>43657</v>
      </c>
      <c r="C166" s="418">
        <v>65744490</v>
      </c>
      <c r="D166" s="420" t="s">
        <v>144</v>
      </c>
      <c r="E166" s="422" t="s">
        <v>251</v>
      </c>
      <c r="F166" s="424">
        <v>31240000</v>
      </c>
      <c r="G166" s="426" t="s">
        <v>96</v>
      </c>
      <c r="H166" s="428" t="s">
        <v>159</v>
      </c>
      <c r="I166" s="119">
        <v>20190236</v>
      </c>
      <c r="J166" s="127">
        <f>22523260+352100</f>
        <v>22875360</v>
      </c>
      <c r="K166" s="117" t="s">
        <v>252</v>
      </c>
      <c r="L166" s="119">
        <v>2102010102</v>
      </c>
      <c r="M166" s="128">
        <f>22523260+352100</f>
        <v>22875360</v>
      </c>
      <c r="N166" s="399">
        <v>43665</v>
      </c>
      <c r="O166" s="399">
        <v>43830</v>
      </c>
      <c r="P166" s="411">
        <v>11000000</v>
      </c>
      <c r="Q166" s="124"/>
      <c r="R166" s="126"/>
      <c r="S166" s="390">
        <f>18405+25111</f>
        <v>43516</v>
      </c>
      <c r="T166" s="388">
        <f t="shared" si="2"/>
        <v>42196484</v>
      </c>
    </row>
    <row r="167" spans="1:20" x14ac:dyDescent="0.25">
      <c r="A167" s="556"/>
      <c r="B167" s="417"/>
      <c r="C167" s="419"/>
      <c r="D167" s="421"/>
      <c r="E167" s="423"/>
      <c r="F167" s="425"/>
      <c r="G167" s="427"/>
      <c r="H167" s="429"/>
      <c r="I167" s="119">
        <v>20190236</v>
      </c>
      <c r="J167" s="127">
        <v>8364640</v>
      </c>
      <c r="K167" s="120">
        <v>20191529</v>
      </c>
      <c r="L167" s="119">
        <v>2102010101</v>
      </c>
      <c r="M167" s="128">
        <v>8364640</v>
      </c>
      <c r="N167" s="399"/>
      <c r="O167" s="399"/>
      <c r="P167" s="411"/>
      <c r="Q167" s="124"/>
      <c r="R167" s="126"/>
      <c r="S167" s="391"/>
      <c r="T167" s="389"/>
    </row>
    <row r="168" spans="1:20" x14ac:dyDescent="0.25">
      <c r="A168" s="145">
        <v>154</v>
      </c>
      <c r="B168" s="131">
        <v>43657</v>
      </c>
      <c r="C168" s="71">
        <v>93406518</v>
      </c>
      <c r="D168" s="72" t="s">
        <v>207</v>
      </c>
      <c r="E168" s="94" t="s">
        <v>253</v>
      </c>
      <c r="F168" s="118">
        <v>17255000</v>
      </c>
      <c r="G168" s="72" t="s">
        <v>39</v>
      </c>
      <c r="H168" s="119" t="s">
        <v>209</v>
      </c>
      <c r="I168" s="119">
        <v>20190212</v>
      </c>
      <c r="J168" s="127">
        <v>100000000</v>
      </c>
      <c r="K168" s="120">
        <v>20191522</v>
      </c>
      <c r="L168" s="119">
        <v>2201010703</v>
      </c>
      <c r="M168" s="128">
        <v>17255000</v>
      </c>
      <c r="N168" s="122">
        <v>43657</v>
      </c>
      <c r="O168" s="122">
        <v>43671</v>
      </c>
      <c r="P168" s="123"/>
      <c r="Q168" s="124"/>
      <c r="R168" s="126"/>
      <c r="S168" s="125"/>
      <c r="T168" s="84">
        <f t="shared" si="2"/>
        <v>17255000</v>
      </c>
    </row>
    <row r="169" spans="1:20" x14ac:dyDescent="0.25">
      <c r="A169" s="553">
        <v>155</v>
      </c>
      <c r="B169" s="400">
        <v>43657</v>
      </c>
      <c r="C169" s="412">
        <v>97612752</v>
      </c>
      <c r="D169" s="397" t="s">
        <v>254</v>
      </c>
      <c r="E169" s="413" t="s">
        <v>255</v>
      </c>
      <c r="F169" s="396">
        <v>40000000</v>
      </c>
      <c r="G169" s="397" t="s">
        <v>96</v>
      </c>
      <c r="H169" s="398" t="s">
        <v>62</v>
      </c>
      <c r="I169" s="119">
        <v>20190076</v>
      </c>
      <c r="J169" s="127">
        <v>67000000</v>
      </c>
      <c r="K169" s="120">
        <v>20191524</v>
      </c>
      <c r="L169" s="119">
        <v>21020103</v>
      </c>
      <c r="M169" s="128">
        <v>27529996.940000001</v>
      </c>
      <c r="N169" s="414">
        <v>43661</v>
      </c>
      <c r="O169" s="414">
        <v>43723</v>
      </c>
      <c r="P169" s="405"/>
      <c r="Q169" s="405"/>
      <c r="R169" s="126"/>
      <c r="S169" s="125"/>
      <c r="T169" s="388">
        <f t="shared" si="2"/>
        <v>40000000</v>
      </c>
    </row>
    <row r="170" spans="1:20" x14ac:dyDescent="0.25">
      <c r="A170" s="553"/>
      <c r="B170" s="400"/>
      <c r="C170" s="412"/>
      <c r="D170" s="397"/>
      <c r="E170" s="413"/>
      <c r="F170" s="396"/>
      <c r="G170" s="397"/>
      <c r="H170" s="398"/>
      <c r="I170" s="119">
        <v>20190212</v>
      </c>
      <c r="J170" s="127">
        <v>100000000</v>
      </c>
      <c r="K170" s="120">
        <v>20191525</v>
      </c>
      <c r="L170" s="119">
        <v>2201010703</v>
      </c>
      <c r="M170" s="128">
        <v>12470003.060000001</v>
      </c>
      <c r="N170" s="405"/>
      <c r="O170" s="405"/>
      <c r="P170" s="405"/>
      <c r="Q170" s="405"/>
      <c r="R170" s="126"/>
      <c r="S170" s="125"/>
      <c r="T170" s="389"/>
    </row>
    <row r="171" spans="1:20" x14ac:dyDescent="0.25">
      <c r="A171" s="145">
        <v>156</v>
      </c>
      <c r="B171" s="131">
        <v>43662</v>
      </c>
      <c r="C171" s="87">
        <v>1109004386</v>
      </c>
      <c r="D171" s="117" t="s">
        <v>256</v>
      </c>
      <c r="E171" s="94" t="s">
        <v>257</v>
      </c>
      <c r="F171" s="118">
        <v>900000</v>
      </c>
      <c r="G171" s="72" t="s">
        <v>39</v>
      </c>
      <c r="H171" s="119" t="s">
        <v>159</v>
      </c>
      <c r="I171" s="119">
        <v>20190210</v>
      </c>
      <c r="J171" s="127">
        <v>452292374</v>
      </c>
      <c r="K171" s="120">
        <v>20191536</v>
      </c>
      <c r="L171" s="119">
        <v>2201039803</v>
      </c>
      <c r="M171" s="128">
        <v>900000</v>
      </c>
      <c r="N171" s="122">
        <v>43662</v>
      </c>
      <c r="O171" s="122">
        <v>43815</v>
      </c>
      <c r="P171" s="123"/>
      <c r="Q171" s="124"/>
      <c r="R171" s="126"/>
      <c r="S171" s="125">
        <v>270000</v>
      </c>
      <c r="T171" s="84">
        <f t="shared" si="2"/>
        <v>630000</v>
      </c>
    </row>
    <row r="172" spans="1:20" x14ac:dyDescent="0.25">
      <c r="A172" s="145">
        <v>157</v>
      </c>
      <c r="B172" s="131">
        <v>43662</v>
      </c>
      <c r="C172" s="87">
        <v>65785683</v>
      </c>
      <c r="D172" s="117" t="s">
        <v>258</v>
      </c>
      <c r="E172" s="94" t="s">
        <v>259</v>
      </c>
      <c r="F172" s="118">
        <v>24400000</v>
      </c>
      <c r="G172" s="72" t="s">
        <v>39</v>
      </c>
      <c r="H172" s="119" t="s">
        <v>159</v>
      </c>
      <c r="I172" s="119">
        <v>20190210</v>
      </c>
      <c r="J172" s="127">
        <v>452292374</v>
      </c>
      <c r="K172" s="120">
        <v>20191537</v>
      </c>
      <c r="L172" s="119">
        <v>2201039803</v>
      </c>
      <c r="M172" s="128">
        <v>24400000</v>
      </c>
      <c r="N172" s="122">
        <v>43662</v>
      </c>
      <c r="O172" s="122">
        <v>43815</v>
      </c>
      <c r="P172" s="123"/>
      <c r="Q172" s="124"/>
      <c r="R172" s="126"/>
      <c r="S172" s="125"/>
      <c r="T172" s="84">
        <f t="shared" si="2"/>
        <v>24400000</v>
      </c>
    </row>
    <row r="173" spans="1:20" x14ac:dyDescent="0.25">
      <c r="A173" s="145">
        <v>158</v>
      </c>
      <c r="B173" s="131">
        <v>43668</v>
      </c>
      <c r="C173" s="87">
        <v>900296630</v>
      </c>
      <c r="D173" s="117" t="s">
        <v>128</v>
      </c>
      <c r="E173" s="94" t="s">
        <v>202</v>
      </c>
      <c r="F173" s="118">
        <v>25000000</v>
      </c>
      <c r="G173" s="72" t="s">
        <v>39</v>
      </c>
      <c r="H173" s="119" t="s">
        <v>134</v>
      </c>
      <c r="I173" s="119">
        <v>20190239</v>
      </c>
      <c r="J173" s="127">
        <v>25000000</v>
      </c>
      <c r="K173" s="120">
        <v>20191539</v>
      </c>
      <c r="L173" s="119">
        <v>2101020901</v>
      </c>
      <c r="M173" s="128">
        <v>25000000</v>
      </c>
      <c r="N173" s="122">
        <v>43668</v>
      </c>
      <c r="O173" s="122">
        <v>43699</v>
      </c>
      <c r="P173" s="123"/>
      <c r="Q173" s="124"/>
      <c r="R173" s="126"/>
      <c r="S173" s="125">
        <v>2485844</v>
      </c>
      <c r="T173" s="84">
        <f t="shared" si="2"/>
        <v>22514156</v>
      </c>
    </row>
    <row r="174" spans="1:20" x14ac:dyDescent="0.25">
      <c r="A174" s="145">
        <v>159</v>
      </c>
      <c r="B174" s="131">
        <v>43668</v>
      </c>
      <c r="C174" s="87">
        <v>1106789257</v>
      </c>
      <c r="D174" s="117" t="s">
        <v>260</v>
      </c>
      <c r="E174" s="94" t="s">
        <v>261</v>
      </c>
      <c r="F174" s="118">
        <v>3300000</v>
      </c>
      <c r="G174" s="72" t="s">
        <v>39</v>
      </c>
      <c r="H174" s="119" t="s">
        <v>159</v>
      </c>
      <c r="I174" s="119">
        <v>20190210</v>
      </c>
      <c r="J174" s="127">
        <v>452292374</v>
      </c>
      <c r="K174" s="120">
        <v>20191540</v>
      </c>
      <c r="L174" s="119">
        <v>2201039803</v>
      </c>
      <c r="M174" s="128">
        <v>3300000</v>
      </c>
      <c r="N174" s="122">
        <v>43670</v>
      </c>
      <c r="O174" s="122">
        <v>43823</v>
      </c>
      <c r="P174" s="123"/>
      <c r="Q174" s="124"/>
      <c r="R174" s="126"/>
      <c r="S174" s="125"/>
      <c r="T174" s="84">
        <f t="shared" si="2"/>
        <v>3300000</v>
      </c>
    </row>
    <row r="175" spans="1:20" x14ac:dyDescent="0.25">
      <c r="A175" s="145">
        <v>160</v>
      </c>
      <c r="B175" s="131">
        <v>43671</v>
      </c>
      <c r="C175" s="87">
        <v>80765363</v>
      </c>
      <c r="D175" s="117" t="s">
        <v>262</v>
      </c>
      <c r="E175" s="94" t="s">
        <v>263</v>
      </c>
      <c r="F175" s="118">
        <v>18014500</v>
      </c>
      <c r="G175" s="72" t="s">
        <v>96</v>
      </c>
      <c r="H175" s="119" t="s">
        <v>264</v>
      </c>
      <c r="I175" s="119">
        <v>20190210</v>
      </c>
      <c r="J175" s="127">
        <v>452292374</v>
      </c>
      <c r="K175" s="120">
        <v>20191560</v>
      </c>
      <c r="L175" s="119">
        <v>2201039803</v>
      </c>
      <c r="M175" s="128">
        <v>18014500</v>
      </c>
      <c r="N175" s="122">
        <v>43671</v>
      </c>
      <c r="O175" s="122">
        <v>43809</v>
      </c>
      <c r="P175" s="123"/>
      <c r="Q175" s="124"/>
      <c r="R175" s="126"/>
      <c r="S175" s="125"/>
      <c r="T175" s="84">
        <f t="shared" si="2"/>
        <v>18014500</v>
      </c>
    </row>
    <row r="176" spans="1:20" x14ac:dyDescent="0.25">
      <c r="A176" s="145">
        <v>161</v>
      </c>
      <c r="B176" s="131">
        <v>43671</v>
      </c>
      <c r="C176" s="87">
        <v>80765363</v>
      </c>
      <c r="D176" s="117" t="s">
        <v>262</v>
      </c>
      <c r="E176" s="94" t="s">
        <v>265</v>
      </c>
      <c r="F176" s="127">
        <v>14727000</v>
      </c>
      <c r="G176" s="72" t="s">
        <v>96</v>
      </c>
      <c r="H176" s="119" t="s">
        <v>264</v>
      </c>
      <c r="I176" s="119">
        <v>20190210</v>
      </c>
      <c r="J176" s="127">
        <v>452292374</v>
      </c>
      <c r="K176" s="120">
        <v>20191559</v>
      </c>
      <c r="L176" s="119">
        <v>2201039803</v>
      </c>
      <c r="M176" s="128">
        <v>14727000</v>
      </c>
      <c r="N176" s="122">
        <v>43671</v>
      </c>
      <c r="O176" s="122">
        <v>43809</v>
      </c>
      <c r="P176" s="123">
        <v>1410000</v>
      </c>
      <c r="Q176" s="124"/>
      <c r="R176" s="126"/>
      <c r="S176" s="125">
        <v>380000</v>
      </c>
      <c r="T176" s="84">
        <f t="shared" si="2"/>
        <v>15757000</v>
      </c>
    </row>
    <row r="177" spans="1:20" x14ac:dyDescent="0.25">
      <c r="A177" s="145">
        <v>162</v>
      </c>
      <c r="B177" s="131">
        <v>43678</v>
      </c>
      <c r="C177" s="71">
        <v>38141763</v>
      </c>
      <c r="D177" s="72" t="s">
        <v>92</v>
      </c>
      <c r="E177" s="73" t="s">
        <v>175</v>
      </c>
      <c r="F177" s="74">
        <v>24000000</v>
      </c>
      <c r="G177" s="72" t="s">
        <v>39</v>
      </c>
      <c r="H177" s="75" t="s">
        <v>40</v>
      </c>
      <c r="I177" s="119">
        <v>20190283</v>
      </c>
      <c r="J177" s="127">
        <v>24000000</v>
      </c>
      <c r="K177" s="120">
        <v>20191681</v>
      </c>
      <c r="L177" s="119">
        <v>2101020902</v>
      </c>
      <c r="M177" s="128">
        <v>24000000</v>
      </c>
      <c r="N177" s="122">
        <v>43678</v>
      </c>
      <c r="O177" s="122">
        <v>43769</v>
      </c>
      <c r="P177" s="123"/>
      <c r="Q177" s="124"/>
      <c r="R177" s="126"/>
      <c r="S177" s="125"/>
      <c r="T177" s="84">
        <f t="shared" si="2"/>
        <v>24000000</v>
      </c>
    </row>
    <row r="178" spans="1:20" x14ac:dyDescent="0.25">
      <c r="A178" s="145">
        <v>163</v>
      </c>
      <c r="B178" s="131">
        <v>43678</v>
      </c>
      <c r="C178" s="71">
        <v>77171858</v>
      </c>
      <c r="D178" s="72" t="s">
        <v>37</v>
      </c>
      <c r="E178" s="73" t="s">
        <v>176</v>
      </c>
      <c r="F178" s="127">
        <v>108945296</v>
      </c>
      <c r="G178" s="72" t="s">
        <v>39</v>
      </c>
      <c r="H178" s="75" t="s">
        <v>177</v>
      </c>
      <c r="I178" s="119">
        <v>20190249</v>
      </c>
      <c r="J178" s="127">
        <v>108945296</v>
      </c>
      <c r="K178" s="120">
        <v>20191684</v>
      </c>
      <c r="L178" s="119">
        <v>2101020901</v>
      </c>
      <c r="M178" s="128">
        <v>108945296</v>
      </c>
      <c r="N178" s="122">
        <v>43678</v>
      </c>
      <c r="O178" s="122">
        <v>43769</v>
      </c>
      <c r="P178" s="123"/>
      <c r="Q178" s="124"/>
      <c r="R178" s="126"/>
      <c r="S178" s="125"/>
      <c r="T178" s="84">
        <f t="shared" si="2"/>
        <v>108945296</v>
      </c>
    </row>
    <row r="179" spans="1:20" x14ac:dyDescent="0.25">
      <c r="A179" s="145">
        <v>164</v>
      </c>
      <c r="B179" s="131">
        <v>43678</v>
      </c>
      <c r="C179" s="71">
        <v>901148645</v>
      </c>
      <c r="D179" s="73" t="s">
        <v>44</v>
      </c>
      <c r="E179" s="73" t="s">
        <v>180</v>
      </c>
      <c r="F179" s="111">
        <v>123786000</v>
      </c>
      <c r="G179" s="72" t="s">
        <v>39</v>
      </c>
      <c r="H179" s="90" t="s">
        <v>40</v>
      </c>
      <c r="I179" s="119">
        <v>20190251</v>
      </c>
      <c r="J179" s="127">
        <v>123786000</v>
      </c>
      <c r="K179" s="120">
        <v>20191688</v>
      </c>
      <c r="L179" s="119">
        <v>2101020901</v>
      </c>
      <c r="M179" s="128">
        <v>123786000</v>
      </c>
      <c r="N179" s="122">
        <v>43678</v>
      </c>
      <c r="O179" s="122">
        <v>43769</v>
      </c>
      <c r="P179" s="123"/>
      <c r="Q179" s="124"/>
      <c r="R179" s="126"/>
      <c r="S179" s="125">
        <v>13640</v>
      </c>
      <c r="T179" s="84">
        <f t="shared" si="2"/>
        <v>123772360</v>
      </c>
    </row>
    <row r="180" spans="1:20" x14ac:dyDescent="0.25">
      <c r="A180" s="145">
        <v>165</v>
      </c>
      <c r="B180" s="131">
        <v>43678</v>
      </c>
      <c r="C180" s="71">
        <v>93134205</v>
      </c>
      <c r="D180" s="72" t="s">
        <v>42</v>
      </c>
      <c r="E180" s="73" t="s">
        <v>178</v>
      </c>
      <c r="F180" s="74">
        <v>32920800</v>
      </c>
      <c r="G180" s="72" t="s">
        <v>39</v>
      </c>
      <c r="H180" s="75" t="s">
        <v>40</v>
      </c>
      <c r="I180" s="119">
        <v>20190250</v>
      </c>
      <c r="J180" s="127">
        <v>32920800</v>
      </c>
      <c r="K180" s="120">
        <v>20191698</v>
      </c>
      <c r="L180" s="119">
        <v>2101020901</v>
      </c>
      <c r="M180" s="128">
        <v>32920800</v>
      </c>
      <c r="N180" s="122">
        <v>43678</v>
      </c>
      <c r="O180" s="122">
        <v>43769</v>
      </c>
      <c r="P180" s="123"/>
      <c r="Q180" s="124"/>
      <c r="R180" s="126"/>
      <c r="S180" s="125">
        <v>1135200</v>
      </c>
      <c r="T180" s="84">
        <f t="shared" si="2"/>
        <v>31785600</v>
      </c>
    </row>
    <row r="181" spans="1:20" x14ac:dyDescent="0.25">
      <c r="A181" s="145">
        <v>166</v>
      </c>
      <c r="B181" s="131">
        <v>43678</v>
      </c>
      <c r="C181" s="71">
        <v>10934442</v>
      </c>
      <c r="D181" s="72" t="s">
        <v>46</v>
      </c>
      <c r="E181" s="73" t="s">
        <v>189</v>
      </c>
      <c r="F181" s="76">
        <v>87400000</v>
      </c>
      <c r="G181" s="72" t="s">
        <v>39</v>
      </c>
      <c r="H181" s="75" t="s">
        <v>40</v>
      </c>
      <c r="I181" s="75">
        <v>20190252</v>
      </c>
      <c r="J181" s="76">
        <v>87400000</v>
      </c>
      <c r="K181" s="77">
        <v>20191705</v>
      </c>
      <c r="L181" s="75">
        <v>2101020901</v>
      </c>
      <c r="M181" s="78">
        <v>87400000</v>
      </c>
      <c r="N181" s="122">
        <v>43678</v>
      </c>
      <c r="O181" s="122">
        <v>43769</v>
      </c>
      <c r="P181" s="123"/>
      <c r="Q181" s="124"/>
      <c r="R181" s="126"/>
      <c r="S181" s="125"/>
      <c r="T181" s="84">
        <f t="shared" si="2"/>
        <v>87400000</v>
      </c>
    </row>
    <row r="182" spans="1:20" x14ac:dyDescent="0.25">
      <c r="A182" s="553">
        <v>167</v>
      </c>
      <c r="B182" s="400">
        <v>43678</v>
      </c>
      <c r="C182" s="401">
        <v>900053771</v>
      </c>
      <c r="D182" s="402" t="s">
        <v>59</v>
      </c>
      <c r="E182" s="406" t="s">
        <v>174</v>
      </c>
      <c r="F182" s="407">
        <v>300000000</v>
      </c>
      <c r="G182" s="402" t="s">
        <v>39</v>
      </c>
      <c r="H182" s="408" t="s">
        <v>40</v>
      </c>
      <c r="I182" s="398">
        <v>20190257</v>
      </c>
      <c r="J182" s="409">
        <v>300000000</v>
      </c>
      <c r="K182" s="410">
        <v>20191709</v>
      </c>
      <c r="L182" s="398">
        <v>2101020901</v>
      </c>
      <c r="M182" s="404">
        <v>300000000</v>
      </c>
      <c r="N182" s="400">
        <v>43678</v>
      </c>
      <c r="O182" s="400">
        <v>43769</v>
      </c>
      <c r="P182" s="392">
        <f>100000000+40000000</f>
        <v>140000000</v>
      </c>
      <c r="Q182" s="124"/>
      <c r="R182" s="126"/>
      <c r="S182" s="125">
        <v>3654991</v>
      </c>
      <c r="T182" s="84">
        <f t="shared" si="2"/>
        <v>436345009</v>
      </c>
    </row>
    <row r="183" spans="1:20" x14ac:dyDescent="0.25">
      <c r="A183" s="553"/>
      <c r="B183" s="400"/>
      <c r="C183" s="401"/>
      <c r="D183" s="402"/>
      <c r="E183" s="406"/>
      <c r="F183" s="407"/>
      <c r="G183" s="402"/>
      <c r="H183" s="408"/>
      <c r="I183" s="398"/>
      <c r="J183" s="409"/>
      <c r="K183" s="410"/>
      <c r="L183" s="398"/>
      <c r="M183" s="404"/>
      <c r="N183" s="400"/>
      <c r="O183" s="400"/>
      <c r="P183" s="393"/>
      <c r="Q183" s="124"/>
      <c r="R183" s="126"/>
      <c r="S183" s="125"/>
      <c r="T183" s="84">
        <f t="shared" si="2"/>
        <v>0</v>
      </c>
    </row>
    <row r="184" spans="1:20" x14ac:dyDescent="0.25">
      <c r="A184" s="145">
        <v>168</v>
      </c>
      <c r="B184" s="131">
        <v>43678</v>
      </c>
      <c r="C184" s="87">
        <v>1020394047</v>
      </c>
      <c r="D184" s="88" t="s">
        <v>63</v>
      </c>
      <c r="E184" s="73" t="s">
        <v>64</v>
      </c>
      <c r="F184" s="127">
        <v>7353000</v>
      </c>
      <c r="G184" s="117" t="s">
        <v>39</v>
      </c>
      <c r="H184" s="75" t="s">
        <v>266</v>
      </c>
      <c r="I184" s="119">
        <v>20190258</v>
      </c>
      <c r="J184" s="127">
        <v>7353000</v>
      </c>
      <c r="K184" s="120">
        <v>20191711</v>
      </c>
      <c r="L184" s="119">
        <v>2101020901</v>
      </c>
      <c r="M184" s="128">
        <v>7353000</v>
      </c>
      <c r="N184" s="122">
        <v>43678</v>
      </c>
      <c r="O184" s="122">
        <v>43708</v>
      </c>
      <c r="P184" s="123"/>
      <c r="Q184" s="124"/>
      <c r="R184" s="126"/>
      <c r="S184" s="125">
        <v>66564</v>
      </c>
      <c r="T184" s="84">
        <f t="shared" si="2"/>
        <v>7286436</v>
      </c>
    </row>
    <row r="185" spans="1:20" x14ac:dyDescent="0.25">
      <c r="A185" s="145">
        <v>169</v>
      </c>
      <c r="B185" s="131">
        <v>43678</v>
      </c>
      <c r="C185" s="71">
        <v>1014241769</v>
      </c>
      <c r="D185" s="72" t="s">
        <v>65</v>
      </c>
      <c r="E185" s="73" t="s">
        <v>64</v>
      </c>
      <c r="F185" s="118">
        <v>21000000</v>
      </c>
      <c r="G185" s="117" t="s">
        <v>39</v>
      </c>
      <c r="H185" s="75" t="s">
        <v>40</v>
      </c>
      <c r="I185" s="119">
        <v>20190260</v>
      </c>
      <c r="J185" s="127">
        <v>21000000</v>
      </c>
      <c r="K185" s="120">
        <v>20191712</v>
      </c>
      <c r="L185" s="119">
        <v>2101020901</v>
      </c>
      <c r="M185" s="128">
        <v>21000000</v>
      </c>
      <c r="N185" s="122">
        <v>43678</v>
      </c>
      <c r="O185" s="122">
        <v>43769</v>
      </c>
      <c r="P185" s="123"/>
      <c r="Q185" s="124"/>
      <c r="R185" s="126"/>
      <c r="S185" s="125">
        <v>10320</v>
      </c>
      <c r="T185" s="84">
        <f t="shared" si="2"/>
        <v>20989680</v>
      </c>
    </row>
    <row r="186" spans="1:20" x14ac:dyDescent="0.25">
      <c r="A186" s="145">
        <v>170</v>
      </c>
      <c r="B186" s="131">
        <v>43678</v>
      </c>
      <c r="C186" s="71">
        <v>1045701331</v>
      </c>
      <c r="D186" s="72" t="s">
        <v>66</v>
      </c>
      <c r="E186" s="73" t="s">
        <v>64</v>
      </c>
      <c r="F186" s="118">
        <v>21000000</v>
      </c>
      <c r="G186" s="117" t="s">
        <v>39</v>
      </c>
      <c r="H186" s="75" t="s">
        <v>40</v>
      </c>
      <c r="I186" s="119">
        <v>20191713</v>
      </c>
      <c r="J186" s="127">
        <v>21000000</v>
      </c>
      <c r="K186" s="120">
        <v>20191713</v>
      </c>
      <c r="L186" s="119">
        <v>2101020901</v>
      </c>
      <c r="M186" s="128">
        <v>21000000</v>
      </c>
      <c r="N186" s="122">
        <v>43678</v>
      </c>
      <c r="O186" s="122">
        <v>43769</v>
      </c>
      <c r="P186" s="123"/>
      <c r="Q186" s="124"/>
      <c r="R186" s="126"/>
      <c r="S186" s="125"/>
      <c r="T186" s="84">
        <f t="shared" si="2"/>
        <v>21000000</v>
      </c>
    </row>
    <row r="187" spans="1:20" x14ac:dyDescent="0.25">
      <c r="A187" s="145">
        <v>171</v>
      </c>
      <c r="B187" s="131">
        <v>43678</v>
      </c>
      <c r="C187" s="71">
        <v>14013837</v>
      </c>
      <c r="D187" s="72" t="s">
        <v>67</v>
      </c>
      <c r="E187" s="73" t="s">
        <v>64</v>
      </c>
      <c r="F187" s="118">
        <v>20500000</v>
      </c>
      <c r="G187" s="117" t="s">
        <v>39</v>
      </c>
      <c r="H187" s="75" t="s">
        <v>40</v>
      </c>
      <c r="I187" s="119">
        <v>20190261</v>
      </c>
      <c r="J187" s="118">
        <v>20500000</v>
      </c>
      <c r="K187" s="120">
        <v>20191714</v>
      </c>
      <c r="L187" s="119">
        <v>2101020901</v>
      </c>
      <c r="M187" s="121">
        <v>20500000</v>
      </c>
      <c r="N187" s="122">
        <v>43678</v>
      </c>
      <c r="O187" s="122">
        <v>43769</v>
      </c>
      <c r="P187" s="123"/>
      <c r="Q187" s="124"/>
      <c r="R187" s="126"/>
      <c r="S187" s="125"/>
      <c r="T187" s="84">
        <f t="shared" si="2"/>
        <v>20500000</v>
      </c>
    </row>
    <row r="188" spans="1:20" x14ac:dyDescent="0.25">
      <c r="A188" s="145">
        <v>172</v>
      </c>
      <c r="B188" s="131">
        <v>43678</v>
      </c>
      <c r="C188" s="71">
        <v>1129536361</v>
      </c>
      <c r="D188" s="72" t="s">
        <v>68</v>
      </c>
      <c r="E188" s="73" t="s">
        <v>64</v>
      </c>
      <c r="F188" s="118">
        <v>21000000</v>
      </c>
      <c r="G188" s="117" t="s">
        <v>39</v>
      </c>
      <c r="H188" s="75" t="s">
        <v>40</v>
      </c>
      <c r="I188" s="119">
        <v>20190262</v>
      </c>
      <c r="J188" s="127">
        <v>21000000</v>
      </c>
      <c r="K188" s="120">
        <v>20191715</v>
      </c>
      <c r="L188" s="119">
        <v>2101020901</v>
      </c>
      <c r="M188" s="128">
        <v>21000000</v>
      </c>
      <c r="N188" s="122">
        <v>43678</v>
      </c>
      <c r="O188" s="122">
        <v>43769</v>
      </c>
      <c r="P188" s="123"/>
      <c r="Q188" s="124"/>
      <c r="R188" s="126"/>
      <c r="S188" s="125">
        <v>1141224</v>
      </c>
      <c r="T188" s="84">
        <f t="shared" si="2"/>
        <v>19858776</v>
      </c>
    </row>
    <row r="189" spans="1:20" x14ac:dyDescent="0.25">
      <c r="A189" s="145">
        <v>173</v>
      </c>
      <c r="B189" s="131">
        <v>43678</v>
      </c>
      <c r="C189" s="71">
        <v>1053816665</v>
      </c>
      <c r="D189" s="85" t="s">
        <v>69</v>
      </c>
      <c r="E189" s="73" t="s">
        <v>64</v>
      </c>
      <c r="F189" s="118">
        <v>21000000</v>
      </c>
      <c r="G189" s="117" t="s">
        <v>39</v>
      </c>
      <c r="H189" s="75" t="s">
        <v>40</v>
      </c>
      <c r="I189" s="119">
        <v>20190263</v>
      </c>
      <c r="J189" s="118">
        <v>21000000</v>
      </c>
      <c r="K189" s="120">
        <v>20191716</v>
      </c>
      <c r="L189" s="119">
        <v>2101020901</v>
      </c>
      <c r="M189" s="121">
        <v>21000000</v>
      </c>
      <c r="N189" s="122">
        <v>43678</v>
      </c>
      <c r="O189" s="122">
        <v>43769</v>
      </c>
      <c r="P189" s="123"/>
      <c r="Q189" s="124"/>
      <c r="R189" s="126"/>
      <c r="S189" s="125">
        <v>273480</v>
      </c>
      <c r="T189" s="84">
        <f t="shared" si="2"/>
        <v>20726520</v>
      </c>
    </row>
    <row r="190" spans="1:20" x14ac:dyDescent="0.25">
      <c r="A190" s="145">
        <v>174</v>
      </c>
      <c r="B190" s="131">
        <v>43678</v>
      </c>
      <c r="C190" s="87">
        <v>1129581371</v>
      </c>
      <c r="D190" s="88" t="s">
        <v>204</v>
      </c>
      <c r="E190" s="73" t="s">
        <v>64</v>
      </c>
      <c r="F190" s="118">
        <v>21000000</v>
      </c>
      <c r="G190" s="117" t="s">
        <v>39</v>
      </c>
      <c r="H190" s="75" t="s">
        <v>40</v>
      </c>
      <c r="I190" s="119">
        <v>20190264</v>
      </c>
      <c r="J190" s="127">
        <v>21000000</v>
      </c>
      <c r="K190" s="120">
        <v>20191717</v>
      </c>
      <c r="L190" s="119">
        <v>2101020901</v>
      </c>
      <c r="M190" s="128">
        <v>21000000</v>
      </c>
      <c r="N190" s="122">
        <v>43678</v>
      </c>
      <c r="O190" s="122">
        <v>43769</v>
      </c>
      <c r="P190" s="123"/>
      <c r="Q190" s="124"/>
      <c r="R190" s="126"/>
      <c r="S190" s="125"/>
      <c r="T190" s="84">
        <f t="shared" si="2"/>
        <v>21000000</v>
      </c>
    </row>
    <row r="191" spans="1:20" x14ac:dyDescent="0.25">
      <c r="A191" s="145">
        <v>175</v>
      </c>
      <c r="B191" s="131">
        <v>43678</v>
      </c>
      <c r="C191" s="71">
        <v>19563465</v>
      </c>
      <c r="D191" s="72" t="s">
        <v>74</v>
      </c>
      <c r="E191" s="73" t="s">
        <v>64</v>
      </c>
      <c r="F191" s="118">
        <v>21000000</v>
      </c>
      <c r="G191" s="117" t="s">
        <v>39</v>
      </c>
      <c r="H191" s="75" t="s">
        <v>40</v>
      </c>
      <c r="I191" s="119">
        <v>20190265</v>
      </c>
      <c r="J191" s="127">
        <v>21000000</v>
      </c>
      <c r="K191" s="120">
        <v>20191718</v>
      </c>
      <c r="L191" s="119">
        <v>2101020901</v>
      </c>
      <c r="M191" s="128">
        <v>21000000</v>
      </c>
      <c r="N191" s="122">
        <v>43678</v>
      </c>
      <c r="O191" s="122">
        <v>43769</v>
      </c>
      <c r="P191" s="123"/>
      <c r="Q191" s="124"/>
      <c r="R191" s="126"/>
      <c r="S191" s="125">
        <v>424128</v>
      </c>
      <c r="T191" s="84">
        <f t="shared" si="2"/>
        <v>20575872</v>
      </c>
    </row>
    <row r="192" spans="1:20" x14ac:dyDescent="0.25">
      <c r="A192" s="145">
        <v>176</v>
      </c>
      <c r="B192" s="131">
        <v>43678</v>
      </c>
      <c r="C192" s="71">
        <v>1106769130</v>
      </c>
      <c r="D192" s="72" t="s">
        <v>75</v>
      </c>
      <c r="E192" s="73" t="s">
        <v>64</v>
      </c>
      <c r="F192" s="118">
        <v>21000000</v>
      </c>
      <c r="G192" s="117" t="s">
        <v>39</v>
      </c>
      <c r="H192" s="75" t="s">
        <v>40</v>
      </c>
      <c r="I192" s="119">
        <v>20190266</v>
      </c>
      <c r="J192" s="127">
        <v>21000000</v>
      </c>
      <c r="K192" s="120">
        <v>20191719</v>
      </c>
      <c r="L192" s="119">
        <v>2101020901</v>
      </c>
      <c r="M192" s="128">
        <v>21000000</v>
      </c>
      <c r="N192" s="122">
        <v>43678</v>
      </c>
      <c r="O192" s="122">
        <v>43769</v>
      </c>
      <c r="P192" s="123"/>
      <c r="Q192" s="124"/>
      <c r="R192" s="126"/>
      <c r="S192" s="125">
        <v>164088</v>
      </c>
      <c r="T192" s="84">
        <f t="shared" si="2"/>
        <v>20835912</v>
      </c>
    </row>
    <row r="193" spans="1:20" x14ac:dyDescent="0.25">
      <c r="A193" s="145">
        <v>177</v>
      </c>
      <c r="B193" s="131">
        <v>43678</v>
      </c>
      <c r="C193" s="87">
        <v>1051417811</v>
      </c>
      <c r="D193" s="97" t="s">
        <v>79</v>
      </c>
      <c r="E193" s="73" t="s">
        <v>64</v>
      </c>
      <c r="F193" s="118">
        <v>18000000</v>
      </c>
      <c r="G193" s="117" t="s">
        <v>39</v>
      </c>
      <c r="H193" s="75" t="s">
        <v>40</v>
      </c>
      <c r="I193" s="119">
        <v>20190268</v>
      </c>
      <c r="J193" s="127">
        <v>18000000</v>
      </c>
      <c r="K193" s="120">
        <v>20191720</v>
      </c>
      <c r="L193" s="119">
        <v>2101020901</v>
      </c>
      <c r="M193" s="128">
        <v>18000000</v>
      </c>
      <c r="N193" s="122">
        <v>43678</v>
      </c>
      <c r="O193" s="122">
        <v>43769</v>
      </c>
      <c r="P193" s="123"/>
      <c r="Q193" s="124"/>
      <c r="R193" s="126"/>
      <c r="S193" s="125">
        <v>45780</v>
      </c>
      <c r="T193" s="84">
        <f t="shared" si="2"/>
        <v>17954220</v>
      </c>
    </row>
    <row r="194" spans="1:20" x14ac:dyDescent="0.25">
      <c r="A194" s="145">
        <v>178</v>
      </c>
      <c r="B194" s="131">
        <v>43678</v>
      </c>
      <c r="C194" s="71">
        <v>1018433321</v>
      </c>
      <c r="D194" s="72" t="s">
        <v>81</v>
      </c>
      <c r="E194" s="73" t="s">
        <v>64</v>
      </c>
      <c r="F194" s="118">
        <v>21000000</v>
      </c>
      <c r="G194" s="117" t="s">
        <v>39</v>
      </c>
      <c r="H194" s="75" t="s">
        <v>40</v>
      </c>
      <c r="I194" s="119">
        <v>20190267</v>
      </c>
      <c r="J194" s="127">
        <v>21000000</v>
      </c>
      <c r="K194" s="120">
        <v>20191721</v>
      </c>
      <c r="L194" s="119">
        <v>2101020901</v>
      </c>
      <c r="M194" s="128">
        <v>21000000</v>
      </c>
      <c r="N194" s="122">
        <v>43678</v>
      </c>
      <c r="O194" s="122">
        <v>43769</v>
      </c>
      <c r="P194" s="123"/>
      <c r="Q194" s="124"/>
      <c r="R194" s="126"/>
      <c r="S194" s="125">
        <v>225840</v>
      </c>
      <c r="T194" s="84">
        <f t="shared" si="2"/>
        <v>20774160</v>
      </c>
    </row>
    <row r="195" spans="1:20" x14ac:dyDescent="0.25">
      <c r="A195" s="145">
        <v>179</v>
      </c>
      <c r="B195" s="131">
        <v>43678</v>
      </c>
      <c r="C195" s="71">
        <v>1110524406</v>
      </c>
      <c r="D195" s="72" t="s">
        <v>82</v>
      </c>
      <c r="E195" s="73" t="s">
        <v>64</v>
      </c>
      <c r="F195" s="118">
        <v>21000000</v>
      </c>
      <c r="G195" s="117" t="s">
        <v>39</v>
      </c>
      <c r="H195" s="75" t="s">
        <v>40</v>
      </c>
      <c r="I195" s="119">
        <v>20190269</v>
      </c>
      <c r="J195" s="127">
        <v>21000000</v>
      </c>
      <c r="K195" s="120">
        <v>20191722</v>
      </c>
      <c r="L195" s="119">
        <v>2101020901</v>
      </c>
      <c r="M195" s="128">
        <v>21000000</v>
      </c>
      <c r="N195" s="122">
        <v>43678</v>
      </c>
      <c r="O195" s="122">
        <v>43769</v>
      </c>
      <c r="P195" s="123"/>
      <c r="Q195" s="124"/>
      <c r="R195" s="126"/>
      <c r="S195" s="125">
        <v>2029260</v>
      </c>
      <c r="T195" s="84">
        <f t="shared" si="2"/>
        <v>18970740</v>
      </c>
    </row>
    <row r="196" spans="1:20" x14ac:dyDescent="0.25">
      <c r="A196" s="145">
        <v>180</v>
      </c>
      <c r="B196" s="131">
        <v>43678</v>
      </c>
      <c r="C196" s="71">
        <v>1019074711</v>
      </c>
      <c r="D196" s="72" t="s">
        <v>84</v>
      </c>
      <c r="E196" s="73" t="s">
        <v>64</v>
      </c>
      <c r="F196" s="118">
        <v>21000000</v>
      </c>
      <c r="G196" s="117" t="s">
        <v>39</v>
      </c>
      <c r="H196" s="75" t="s">
        <v>40</v>
      </c>
      <c r="I196" s="119">
        <v>20190270</v>
      </c>
      <c r="J196" s="127">
        <v>21000000</v>
      </c>
      <c r="K196" s="120">
        <v>20191723</v>
      </c>
      <c r="L196" s="119">
        <v>2101020901</v>
      </c>
      <c r="M196" s="128">
        <v>21000000</v>
      </c>
      <c r="N196" s="122">
        <v>43678</v>
      </c>
      <c r="O196" s="122">
        <v>43769</v>
      </c>
      <c r="P196" s="123"/>
      <c r="Q196" s="124"/>
      <c r="R196" s="126"/>
      <c r="S196" s="125"/>
      <c r="T196" s="84">
        <f t="shared" si="2"/>
        <v>21000000</v>
      </c>
    </row>
    <row r="197" spans="1:20" x14ac:dyDescent="0.25">
      <c r="A197" s="145">
        <v>181</v>
      </c>
      <c r="B197" s="131">
        <v>43678</v>
      </c>
      <c r="C197" s="71">
        <v>1109845146</v>
      </c>
      <c r="D197" s="85" t="s">
        <v>85</v>
      </c>
      <c r="E197" s="73" t="s">
        <v>64</v>
      </c>
      <c r="F197" s="118">
        <v>21000000</v>
      </c>
      <c r="G197" s="117" t="s">
        <v>39</v>
      </c>
      <c r="H197" s="75" t="s">
        <v>40</v>
      </c>
      <c r="I197" s="119">
        <v>20190271</v>
      </c>
      <c r="J197" s="127">
        <v>21000000</v>
      </c>
      <c r="K197" s="120">
        <v>20191724</v>
      </c>
      <c r="L197" s="119">
        <v>2101020901</v>
      </c>
      <c r="M197" s="128">
        <v>21000000</v>
      </c>
      <c r="N197" s="122">
        <v>43678</v>
      </c>
      <c r="O197" s="122">
        <v>43769</v>
      </c>
      <c r="P197" s="123"/>
      <c r="Q197" s="124"/>
      <c r="R197" s="126"/>
      <c r="S197" s="125">
        <v>251640</v>
      </c>
      <c r="T197" s="84">
        <f t="shared" si="2"/>
        <v>20748360</v>
      </c>
    </row>
    <row r="198" spans="1:20" x14ac:dyDescent="0.25">
      <c r="A198" s="145">
        <v>182</v>
      </c>
      <c r="B198" s="131">
        <v>43678</v>
      </c>
      <c r="C198" s="71">
        <v>1106776420</v>
      </c>
      <c r="D198" s="72" t="s">
        <v>141</v>
      </c>
      <c r="E198" s="73" t="s">
        <v>142</v>
      </c>
      <c r="F198" s="118">
        <v>21000000</v>
      </c>
      <c r="G198" s="117" t="s">
        <v>39</v>
      </c>
      <c r="H198" s="75" t="s">
        <v>40</v>
      </c>
      <c r="I198" s="119">
        <v>20190272</v>
      </c>
      <c r="J198" s="127">
        <v>21000000</v>
      </c>
      <c r="K198" s="120">
        <v>20191725</v>
      </c>
      <c r="L198" s="119">
        <v>2101020901</v>
      </c>
      <c r="M198" s="128">
        <v>21000000</v>
      </c>
      <c r="N198" s="122">
        <v>43678</v>
      </c>
      <c r="O198" s="122">
        <v>43769</v>
      </c>
      <c r="P198" s="123"/>
      <c r="Q198" s="124"/>
      <c r="R198" s="126"/>
      <c r="S198" s="125">
        <v>12216</v>
      </c>
      <c r="T198" s="84">
        <f t="shared" ref="T198:T262" si="3">+F198++P198+Q198-S198</f>
        <v>20987784</v>
      </c>
    </row>
    <row r="199" spans="1:20" x14ac:dyDescent="0.25">
      <c r="A199" s="145">
        <v>183</v>
      </c>
      <c r="B199" s="131">
        <v>43678</v>
      </c>
      <c r="C199" s="71">
        <v>1110473705</v>
      </c>
      <c r="D199" s="72" t="s">
        <v>143</v>
      </c>
      <c r="E199" s="73" t="s">
        <v>142</v>
      </c>
      <c r="F199" s="118">
        <v>21000000</v>
      </c>
      <c r="G199" s="117" t="s">
        <v>39</v>
      </c>
      <c r="H199" s="75" t="s">
        <v>40</v>
      </c>
      <c r="I199" s="119">
        <v>20190274</v>
      </c>
      <c r="J199" s="127">
        <v>21000000</v>
      </c>
      <c r="K199" s="120">
        <v>20192019</v>
      </c>
      <c r="L199" s="119">
        <v>2101020901</v>
      </c>
      <c r="M199" s="128">
        <v>21000000</v>
      </c>
      <c r="N199" s="122">
        <v>43678</v>
      </c>
      <c r="O199" s="122">
        <v>43769</v>
      </c>
      <c r="P199" s="123"/>
      <c r="Q199" s="124"/>
      <c r="R199" s="126"/>
      <c r="S199" s="125">
        <v>1088076</v>
      </c>
      <c r="T199" s="84">
        <f t="shared" si="3"/>
        <v>19911924</v>
      </c>
    </row>
    <row r="200" spans="1:20" x14ac:dyDescent="0.25">
      <c r="A200" s="145">
        <v>184</v>
      </c>
      <c r="B200" s="131">
        <v>43678</v>
      </c>
      <c r="C200" s="87">
        <v>1007028022</v>
      </c>
      <c r="D200" s="117" t="s">
        <v>181</v>
      </c>
      <c r="E200" s="94" t="s">
        <v>142</v>
      </c>
      <c r="F200" s="118">
        <v>21000000</v>
      </c>
      <c r="G200" s="117" t="s">
        <v>39</v>
      </c>
      <c r="H200" s="75" t="s">
        <v>40</v>
      </c>
      <c r="I200" s="119">
        <v>20190275</v>
      </c>
      <c r="J200" s="127">
        <v>21000000</v>
      </c>
      <c r="K200" s="120">
        <v>20191727</v>
      </c>
      <c r="L200" s="119">
        <v>2101020901</v>
      </c>
      <c r="M200" s="128">
        <v>21000000</v>
      </c>
      <c r="N200" s="122">
        <v>43678</v>
      </c>
      <c r="O200" s="122">
        <v>43769</v>
      </c>
      <c r="P200" s="123"/>
      <c r="Q200" s="124"/>
      <c r="R200" s="126"/>
      <c r="S200" s="125">
        <v>29412</v>
      </c>
      <c r="T200" s="84">
        <f t="shared" si="3"/>
        <v>20970588</v>
      </c>
    </row>
    <row r="201" spans="1:20" x14ac:dyDescent="0.25">
      <c r="A201" s="145">
        <v>185</v>
      </c>
      <c r="B201" s="131">
        <v>43678</v>
      </c>
      <c r="C201" s="87">
        <v>1013633460</v>
      </c>
      <c r="D201" s="117" t="s">
        <v>182</v>
      </c>
      <c r="E201" s="73" t="s">
        <v>64</v>
      </c>
      <c r="F201" s="118">
        <v>21000000</v>
      </c>
      <c r="G201" s="117" t="s">
        <v>39</v>
      </c>
      <c r="H201" s="75" t="s">
        <v>40</v>
      </c>
      <c r="I201" s="119">
        <v>20190276</v>
      </c>
      <c r="J201" s="127">
        <v>21000000</v>
      </c>
      <c r="K201" s="120">
        <v>20191728</v>
      </c>
      <c r="L201" s="119">
        <v>2101020901</v>
      </c>
      <c r="M201" s="128">
        <v>21000000</v>
      </c>
      <c r="N201" s="122">
        <v>43678</v>
      </c>
      <c r="O201" s="122">
        <v>43769</v>
      </c>
      <c r="P201" s="123"/>
      <c r="Q201" s="124"/>
      <c r="R201" s="126"/>
      <c r="S201" s="125">
        <v>2191800</v>
      </c>
      <c r="T201" s="84">
        <f t="shared" si="3"/>
        <v>18808200</v>
      </c>
    </row>
    <row r="202" spans="1:20" x14ac:dyDescent="0.25">
      <c r="A202" s="146">
        <v>186</v>
      </c>
      <c r="B202" s="131">
        <v>43678</v>
      </c>
      <c r="C202" s="71">
        <v>1106768788</v>
      </c>
      <c r="D202" s="72" t="s">
        <v>155</v>
      </c>
      <c r="E202" s="73" t="s">
        <v>64</v>
      </c>
      <c r="F202" s="142">
        <v>7353000</v>
      </c>
      <c r="G202" s="117" t="s">
        <v>39</v>
      </c>
      <c r="H202" s="75" t="s">
        <v>266</v>
      </c>
      <c r="I202" s="75">
        <v>20190273</v>
      </c>
      <c r="J202" s="142">
        <v>7353000</v>
      </c>
      <c r="K202" s="77">
        <v>20191729</v>
      </c>
      <c r="L202" s="75">
        <v>2101020901</v>
      </c>
      <c r="M202" s="143">
        <v>7353000</v>
      </c>
      <c r="N202" s="122">
        <v>43678</v>
      </c>
      <c r="O202" s="122">
        <v>43708</v>
      </c>
      <c r="P202" s="80"/>
      <c r="Q202" s="81"/>
      <c r="R202" s="82"/>
      <c r="S202" s="83">
        <v>717756</v>
      </c>
      <c r="T202" s="84">
        <f t="shared" si="3"/>
        <v>6635244</v>
      </c>
    </row>
    <row r="203" spans="1:20" x14ac:dyDescent="0.25">
      <c r="A203" s="145">
        <v>187</v>
      </c>
      <c r="B203" s="131">
        <v>43678</v>
      </c>
      <c r="C203" s="71">
        <v>11105435609</v>
      </c>
      <c r="D203" s="72" t="s">
        <v>72</v>
      </c>
      <c r="E203" s="73" t="s">
        <v>64</v>
      </c>
      <c r="F203" s="118">
        <v>21000000</v>
      </c>
      <c r="G203" s="117" t="s">
        <v>39</v>
      </c>
      <c r="H203" s="75" t="s">
        <v>40</v>
      </c>
      <c r="I203" s="119">
        <v>20190277</v>
      </c>
      <c r="J203" s="127">
        <v>21000000</v>
      </c>
      <c r="K203" s="120">
        <v>2019730</v>
      </c>
      <c r="L203" s="119">
        <v>2101020901</v>
      </c>
      <c r="M203" s="128">
        <v>21000000</v>
      </c>
      <c r="N203" s="122">
        <v>43678</v>
      </c>
      <c r="O203" s="122">
        <v>43769</v>
      </c>
      <c r="P203" s="123"/>
      <c r="Q203" s="124"/>
      <c r="R203" s="126"/>
      <c r="S203" s="125">
        <v>147060</v>
      </c>
      <c r="T203" s="84">
        <f t="shared" si="3"/>
        <v>20852940</v>
      </c>
    </row>
    <row r="204" spans="1:20" x14ac:dyDescent="0.25">
      <c r="A204" s="146">
        <v>188</v>
      </c>
      <c r="B204" s="131">
        <v>43678</v>
      </c>
      <c r="C204" s="71">
        <v>14136595</v>
      </c>
      <c r="D204" s="97" t="s">
        <v>115</v>
      </c>
      <c r="E204" s="102" t="s">
        <v>116</v>
      </c>
      <c r="F204" s="74">
        <v>8130954</v>
      </c>
      <c r="G204" s="117" t="s">
        <v>39</v>
      </c>
      <c r="H204" s="75" t="s">
        <v>40</v>
      </c>
      <c r="I204" s="75">
        <v>20190278</v>
      </c>
      <c r="J204" s="74">
        <v>8130954</v>
      </c>
      <c r="K204" s="77">
        <v>20191731</v>
      </c>
      <c r="L204" s="75">
        <v>2101020901</v>
      </c>
      <c r="M204" s="108">
        <v>8130954</v>
      </c>
      <c r="N204" s="122">
        <v>43678</v>
      </c>
      <c r="O204" s="122">
        <v>43769</v>
      </c>
      <c r="P204" s="80"/>
      <c r="Q204" s="81"/>
      <c r="R204" s="82"/>
      <c r="S204" s="83"/>
      <c r="T204" s="84">
        <f t="shared" si="3"/>
        <v>8130954</v>
      </c>
    </row>
    <row r="205" spans="1:20" x14ac:dyDescent="0.25">
      <c r="A205" s="146">
        <v>189</v>
      </c>
      <c r="B205" s="131">
        <v>43678</v>
      </c>
      <c r="C205" s="71">
        <v>1019107006</v>
      </c>
      <c r="D205" s="72" t="s">
        <v>117</v>
      </c>
      <c r="E205" s="102" t="s">
        <v>116</v>
      </c>
      <c r="F205" s="74">
        <v>8130954</v>
      </c>
      <c r="G205" s="117" t="s">
        <v>39</v>
      </c>
      <c r="H205" s="75" t="s">
        <v>40</v>
      </c>
      <c r="I205" s="75">
        <v>20190279</v>
      </c>
      <c r="J205" s="74">
        <v>8130954</v>
      </c>
      <c r="K205" s="77">
        <v>20191732</v>
      </c>
      <c r="L205" s="75">
        <v>2101020901</v>
      </c>
      <c r="M205" s="108">
        <v>8130954</v>
      </c>
      <c r="N205" s="122">
        <v>43678</v>
      </c>
      <c r="O205" s="122">
        <v>43769</v>
      </c>
      <c r="P205" s="80"/>
      <c r="Q205" s="81"/>
      <c r="R205" s="82"/>
      <c r="S205" s="83"/>
      <c r="T205" s="84">
        <f t="shared" si="3"/>
        <v>8130954</v>
      </c>
    </row>
    <row r="206" spans="1:20" x14ac:dyDescent="0.25">
      <c r="A206" s="146">
        <v>190</v>
      </c>
      <c r="B206" s="131">
        <v>43678</v>
      </c>
      <c r="C206" s="71">
        <v>65827859</v>
      </c>
      <c r="D206" s="86" t="s">
        <v>120</v>
      </c>
      <c r="E206" s="102" t="s">
        <v>119</v>
      </c>
      <c r="F206" s="74">
        <v>4200000</v>
      </c>
      <c r="G206" s="117" t="s">
        <v>39</v>
      </c>
      <c r="H206" s="75" t="s">
        <v>40</v>
      </c>
      <c r="I206" s="75">
        <v>20190280</v>
      </c>
      <c r="J206" s="76">
        <v>4200000</v>
      </c>
      <c r="K206" s="77">
        <v>20191733</v>
      </c>
      <c r="L206" s="75">
        <v>2101020901</v>
      </c>
      <c r="M206" s="78">
        <v>4200000</v>
      </c>
      <c r="N206" s="122">
        <v>43678</v>
      </c>
      <c r="O206" s="122">
        <v>43769</v>
      </c>
      <c r="P206" s="80"/>
      <c r="Q206" s="81"/>
      <c r="R206" s="82"/>
      <c r="S206" s="83"/>
      <c r="T206" s="84">
        <f t="shared" si="3"/>
        <v>4200000</v>
      </c>
    </row>
    <row r="207" spans="1:20" x14ac:dyDescent="0.25">
      <c r="A207" s="146">
        <v>191</v>
      </c>
      <c r="B207" s="131">
        <v>43678</v>
      </c>
      <c r="C207" s="71">
        <v>1110481022</v>
      </c>
      <c r="D207" s="97" t="s">
        <v>118</v>
      </c>
      <c r="E207" s="102" t="s">
        <v>119</v>
      </c>
      <c r="F207" s="74">
        <v>4200000</v>
      </c>
      <c r="G207" s="117" t="s">
        <v>39</v>
      </c>
      <c r="H207" s="75" t="s">
        <v>40</v>
      </c>
      <c r="I207" s="75">
        <v>20190281</v>
      </c>
      <c r="J207" s="76">
        <v>4200000</v>
      </c>
      <c r="K207" s="77">
        <v>20191733</v>
      </c>
      <c r="L207" s="75">
        <v>2101020901</v>
      </c>
      <c r="M207" s="78">
        <v>4200000</v>
      </c>
      <c r="N207" s="122">
        <v>43678</v>
      </c>
      <c r="O207" s="122">
        <v>43769</v>
      </c>
      <c r="P207" s="80"/>
      <c r="Q207" s="81"/>
      <c r="R207" s="82"/>
      <c r="S207" s="83"/>
      <c r="T207" s="84">
        <f t="shared" si="3"/>
        <v>4200000</v>
      </c>
    </row>
    <row r="208" spans="1:20" x14ac:dyDescent="0.25">
      <c r="A208" s="146">
        <v>192</v>
      </c>
      <c r="B208" s="131">
        <v>43678</v>
      </c>
      <c r="C208" s="71">
        <v>14013974</v>
      </c>
      <c r="D208" s="86" t="s">
        <v>139</v>
      </c>
      <c r="E208" s="102" t="s">
        <v>267</v>
      </c>
      <c r="F208" s="74">
        <v>79688400</v>
      </c>
      <c r="G208" s="117" t="s">
        <v>39</v>
      </c>
      <c r="H208" s="75" t="s">
        <v>40</v>
      </c>
      <c r="I208" s="75">
        <v>20190282</v>
      </c>
      <c r="J208" s="76">
        <v>79688400</v>
      </c>
      <c r="K208" s="77">
        <v>20191735</v>
      </c>
      <c r="L208" s="75">
        <v>2101020901</v>
      </c>
      <c r="M208" s="78">
        <v>79688400</v>
      </c>
      <c r="N208" s="122">
        <v>43678</v>
      </c>
      <c r="O208" s="122">
        <v>43769</v>
      </c>
      <c r="P208" s="80"/>
      <c r="Q208" s="81"/>
      <c r="R208" s="82"/>
      <c r="S208" s="83">
        <v>10625120</v>
      </c>
      <c r="T208" s="84">
        <f t="shared" si="3"/>
        <v>69063280</v>
      </c>
    </row>
    <row r="209" spans="1:20" x14ac:dyDescent="0.25">
      <c r="A209" s="146">
        <v>193</v>
      </c>
      <c r="B209" s="131">
        <v>43679</v>
      </c>
      <c r="C209" s="71" t="s">
        <v>110</v>
      </c>
      <c r="D209" s="72" t="s">
        <v>111</v>
      </c>
      <c r="E209" s="73" t="s">
        <v>112</v>
      </c>
      <c r="F209" s="74">
        <v>5000000</v>
      </c>
      <c r="G209" s="117" t="s">
        <v>39</v>
      </c>
      <c r="H209" s="75" t="s">
        <v>268</v>
      </c>
      <c r="I209" s="75">
        <v>20190240</v>
      </c>
      <c r="J209" s="76">
        <v>5000000</v>
      </c>
      <c r="K209" s="77">
        <v>20191736</v>
      </c>
      <c r="L209" s="75">
        <v>2101020901</v>
      </c>
      <c r="M209" s="78">
        <v>5000000</v>
      </c>
      <c r="N209" s="122">
        <v>43679</v>
      </c>
      <c r="O209" s="122">
        <v>43830</v>
      </c>
      <c r="P209" s="80"/>
      <c r="Q209" s="81"/>
      <c r="R209" s="82"/>
      <c r="S209" s="83">
        <v>1864000</v>
      </c>
      <c r="T209" s="84">
        <f t="shared" si="3"/>
        <v>3136000</v>
      </c>
    </row>
    <row r="210" spans="1:20" x14ac:dyDescent="0.25">
      <c r="A210" s="146">
        <v>194</v>
      </c>
      <c r="B210" s="131">
        <v>43682</v>
      </c>
      <c r="C210" s="87">
        <v>900576732</v>
      </c>
      <c r="D210" s="134" t="s">
        <v>151</v>
      </c>
      <c r="E210" s="94" t="s">
        <v>212</v>
      </c>
      <c r="F210" s="74">
        <v>90000000</v>
      </c>
      <c r="G210" s="117" t="s">
        <v>39</v>
      </c>
      <c r="H210" s="75" t="s">
        <v>62</v>
      </c>
      <c r="I210" s="75">
        <v>20190284</v>
      </c>
      <c r="J210" s="76">
        <v>90000000</v>
      </c>
      <c r="K210" s="77">
        <v>20191737</v>
      </c>
      <c r="L210" s="75" t="s">
        <v>22</v>
      </c>
      <c r="M210" s="78">
        <v>90000000</v>
      </c>
      <c r="N210" s="122">
        <v>43682</v>
      </c>
      <c r="O210" s="122">
        <v>43738</v>
      </c>
      <c r="P210" s="80"/>
      <c r="Q210" s="81"/>
      <c r="R210" s="82"/>
      <c r="S210" s="83">
        <v>22949583</v>
      </c>
      <c r="T210" s="84">
        <f t="shared" si="3"/>
        <v>67050417</v>
      </c>
    </row>
    <row r="211" spans="1:20" x14ac:dyDescent="0.25">
      <c r="A211" s="146">
        <v>195</v>
      </c>
      <c r="B211" s="131">
        <v>43686</v>
      </c>
      <c r="C211" s="71">
        <v>1106777647</v>
      </c>
      <c r="D211" s="86" t="s">
        <v>269</v>
      </c>
      <c r="E211" s="94" t="s">
        <v>233</v>
      </c>
      <c r="F211" s="74">
        <v>4500000</v>
      </c>
      <c r="G211" s="117" t="s">
        <v>39</v>
      </c>
      <c r="H211" s="75" t="s">
        <v>40</v>
      </c>
      <c r="I211" s="75">
        <v>20190210</v>
      </c>
      <c r="J211" s="76">
        <v>452292374</v>
      </c>
      <c r="K211" s="77">
        <v>20191738</v>
      </c>
      <c r="L211" s="75">
        <v>2201039803</v>
      </c>
      <c r="M211" s="78">
        <v>4500000</v>
      </c>
      <c r="N211" s="122">
        <v>43686</v>
      </c>
      <c r="O211" s="122">
        <v>43778</v>
      </c>
      <c r="P211" s="80"/>
      <c r="Q211" s="81"/>
      <c r="R211" s="82"/>
      <c r="S211" s="83"/>
      <c r="T211" s="84">
        <f t="shared" si="3"/>
        <v>4500000</v>
      </c>
    </row>
    <row r="212" spans="1:20" x14ac:dyDescent="0.25">
      <c r="A212" s="145">
        <v>196</v>
      </c>
      <c r="B212" s="131">
        <v>43686</v>
      </c>
      <c r="C212" s="87">
        <v>93395601</v>
      </c>
      <c r="D212" s="117" t="s">
        <v>270</v>
      </c>
      <c r="E212" s="94" t="s">
        <v>194</v>
      </c>
      <c r="F212" s="118">
        <v>140000000</v>
      </c>
      <c r="G212" s="117" t="s">
        <v>96</v>
      </c>
      <c r="H212" s="119" t="s">
        <v>271</v>
      </c>
      <c r="I212" s="119">
        <v>20190297</v>
      </c>
      <c r="J212" s="127">
        <v>140000000</v>
      </c>
      <c r="K212" s="120">
        <v>20191739</v>
      </c>
      <c r="L212" s="119" t="s">
        <v>195</v>
      </c>
      <c r="M212" s="128">
        <v>140000000</v>
      </c>
      <c r="N212" s="122">
        <v>43686</v>
      </c>
      <c r="O212" s="122">
        <v>43732</v>
      </c>
      <c r="P212" s="123"/>
      <c r="Q212" s="124"/>
      <c r="R212" s="126"/>
      <c r="S212" s="125">
        <v>64267</v>
      </c>
      <c r="T212" s="84">
        <f t="shared" si="3"/>
        <v>139935733</v>
      </c>
    </row>
    <row r="213" spans="1:20" x14ac:dyDescent="0.25">
      <c r="A213" s="145">
        <v>197</v>
      </c>
      <c r="B213" s="131">
        <v>43688</v>
      </c>
      <c r="C213" s="87">
        <v>900459733</v>
      </c>
      <c r="D213" s="97" t="s">
        <v>186</v>
      </c>
      <c r="E213" s="102" t="s">
        <v>248</v>
      </c>
      <c r="F213" s="118">
        <v>58900000</v>
      </c>
      <c r="G213" s="117" t="s">
        <v>39</v>
      </c>
      <c r="H213" s="119" t="s">
        <v>40</v>
      </c>
      <c r="I213" s="119">
        <v>20190253</v>
      </c>
      <c r="J213" s="127">
        <v>58900000</v>
      </c>
      <c r="K213" s="120">
        <v>20191742</v>
      </c>
      <c r="L213" s="119">
        <v>2101020901</v>
      </c>
      <c r="M213" s="128">
        <v>58900000</v>
      </c>
      <c r="N213" s="122">
        <v>43688</v>
      </c>
      <c r="O213" s="122">
        <v>43769</v>
      </c>
      <c r="P213" s="123"/>
      <c r="Q213" s="149"/>
      <c r="R213" s="126"/>
      <c r="S213" s="125"/>
      <c r="T213" s="84">
        <f t="shared" si="3"/>
        <v>58900000</v>
      </c>
    </row>
    <row r="214" spans="1:20" x14ac:dyDescent="0.25">
      <c r="A214" s="145">
        <v>198</v>
      </c>
      <c r="B214" s="131">
        <v>43688</v>
      </c>
      <c r="C214" s="71">
        <v>8710164</v>
      </c>
      <c r="D214" s="72" t="s">
        <v>102</v>
      </c>
      <c r="E214" s="73" t="s">
        <v>103</v>
      </c>
      <c r="F214" s="118">
        <v>58900000</v>
      </c>
      <c r="G214" s="117" t="s">
        <v>39</v>
      </c>
      <c r="H214" s="119" t="s">
        <v>40</v>
      </c>
      <c r="I214" s="119">
        <v>20190256</v>
      </c>
      <c r="J214" s="127">
        <v>58900000</v>
      </c>
      <c r="K214" s="120">
        <v>20191743</v>
      </c>
      <c r="L214" s="119">
        <v>2101020901</v>
      </c>
      <c r="M214" s="128">
        <v>58900000</v>
      </c>
      <c r="N214" s="122">
        <v>43678</v>
      </c>
      <c r="O214" s="122">
        <v>43769</v>
      </c>
      <c r="P214" s="123"/>
      <c r="Q214" s="124"/>
      <c r="R214" s="126"/>
      <c r="S214" s="125"/>
      <c r="T214" s="84">
        <f t="shared" si="3"/>
        <v>58900000</v>
      </c>
    </row>
    <row r="215" spans="1:20" x14ac:dyDescent="0.25">
      <c r="A215" s="145">
        <v>199</v>
      </c>
      <c r="B215" s="131">
        <v>43693</v>
      </c>
      <c r="C215" s="71" t="s">
        <v>99</v>
      </c>
      <c r="D215" s="72" t="s">
        <v>100</v>
      </c>
      <c r="E215" s="94" t="s">
        <v>101</v>
      </c>
      <c r="F215" s="118">
        <v>120000000</v>
      </c>
      <c r="G215" s="117" t="s">
        <v>39</v>
      </c>
      <c r="H215" s="119" t="s">
        <v>40</v>
      </c>
      <c r="I215" s="119">
        <v>20190203</v>
      </c>
      <c r="J215" s="127">
        <v>120000000</v>
      </c>
      <c r="K215" s="120">
        <v>20191756</v>
      </c>
      <c r="L215" s="119">
        <v>21020217</v>
      </c>
      <c r="M215" s="128">
        <v>120000000</v>
      </c>
      <c r="N215" s="122">
        <v>43694</v>
      </c>
      <c r="O215" s="122">
        <v>43786</v>
      </c>
      <c r="P215" s="123">
        <v>20000000</v>
      </c>
      <c r="Q215" s="124"/>
      <c r="R215" s="126"/>
      <c r="S215" s="125"/>
      <c r="T215" s="84">
        <f t="shared" si="3"/>
        <v>140000000</v>
      </c>
    </row>
    <row r="216" spans="1:20" x14ac:dyDescent="0.25">
      <c r="A216" s="145">
        <v>200</v>
      </c>
      <c r="B216" s="131">
        <v>43693</v>
      </c>
      <c r="C216" s="87">
        <v>830121521</v>
      </c>
      <c r="D216" s="134" t="s">
        <v>213</v>
      </c>
      <c r="E216" s="94" t="s">
        <v>98</v>
      </c>
      <c r="F216" s="118">
        <v>57950055</v>
      </c>
      <c r="G216" s="117" t="s">
        <v>39</v>
      </c>
      <c r="H216" s="119" t="s">
        <v>272</v>
      </c>
      <c r="I216" s="119">
        <v>20190295</v>
      </c>
      <c r="J216" s="127">
        <v>57950055</v>
      </c>
      <c r="K216" s="120">
        <v>20191757</v>
      </c>
      <c r="L216" s="119">
        <v>21020217</v>
      </c>
      <c r="M216" s="128">
        <v>57950055</v>
      </c>
      <c r="N216" s="122">
        <v>43694</v>
      </c>
      <c r="O216" s="122">
        <v>43830</v>
      </c>
      <c r="P216" s="123"/>
      <c r="Q216" s="124"/>
      <c r="R216" s="126"/>
      <c r="S216" s="125"/>
      <c r="T216" s="84">
        <f t="shared" si="3"/>
        <v>57950055</v>
      </c>
    </row>
    <row r="217" spans="1:20" x14ac:dyDescent="0.25">
      <c r="A217" s="557">
        <v>201</v>
      </c>
      <c r="B217" s="150">
        <v>43693</v>
      </c>
      <c r="C217" s="151">
        <v>900459733</v>
      </c>
      <c r="D217" s="152" t="s">
        <v>186</v>
      </c>
      <c r="E217" s="153" t="s">
        <v>273</v>
      </c>
      <c r="F217" s="154">
        <v>11700000</v>
      </c>
      <c r="G217" s="117" t="s">
        <v>39</v>
      </c>
      <c r="H217" s="155" t="s">
        <v>40</v>
      </c>
      <c r="I217" s="155">
        <v>20190255</v>
      </c>
      <c r="J217" s="156">
        <v>11700000</v>
      </c>
      <c r="K217" s="157">
        <v>20191758</v>
      </c>
      <c r="L217" s="155">
        <v>2101020901</v>
      </c>
      <c r="M217" s="158">
        <v>11700000</v>
      </c>
      <c r="N217" s="159">
        <v>43697</v>
      </c>
      <c r="O217" s="159">
        <v>43769</v>
      </c>
      <c r="P217" s="160"/>
      <c r="Q217" s="161"/>
      <c r="R217" s="162">
        <v>11700000</v>
      </c>
      <c r="S217" s="163"/>
      <c r="T217" s="84">
        <f t="shared" si="3"/>
        <v>11700000</v>
      </c>
    </row>
    <row r="218" spans="1:20" x14ac:dyDescent="0.25">
      <c r="A218" s="145">
        <v>202</v>
      </c>
      <c r="B218" s="131">
        <v>43693</v>
      </c>
      <c r="C218" s="87">
        <v>19125211</v>
      </c>
      <c r="D218" s="117" t="s">
        <v>50</v>
      </c>
      <c r="E218" s="94" t="s">
        <v>274</v>
      </c>
      <c r="F218" s="118">
        <v>5454894</v>
      </c>
      <c r="G218" s="117" t="s">
        <v>39</v>
      </c>
      <c r="H218" s="119" t="s">
        <v>40</v>
      </c>
      <c r="I218" s="119">
        <v>20190254</v>
      </c>
      <c r="J218" s="127">
        <v>5454894</v>
      </c>
      <c r="K218" s="120">
        <v>20191759</v>
      </c>
      <c r="L218" s="119">
        <v>21020217</v>
      </c>
      <c r="M218" s="128">
        <v>5454894</v>
      </c>
      <c r="N218" s="122">
        <v>43697</v>
      </c>
      <c r="O218" s="122">
        <v>43769</v>
      </c>
      <c r="P218" s="123"/>
      <c r="Q218" s="124"/>
      <c r="R218" s="126"/>
      <c r="S218" s="125"/>
      <c r="T218" s="84">
        <f t="shared" si="3"/>
        <v>5454894</v>
      </c>
    </row>
    <row r="219" spans="1:20" x14ac:dyDescent="0.25">
      <c r="A219" s="145">
        <v>203</v>
      </c>
      <c r="B219" s="131">
        <v>43697</v>
      </c>
      <c r="C219" s="87">
        <v>5885137</v>
      </c>
      <c r="D219" s="117" t="s">
        <v>275</v>
      </c>
      <c r="E219" s="94" t="s">
        <v>276</v>
      </c>
      <c r="F219" s="118">
        <v>3600000</v>
      </c>
      <c r="G219" s="117" t="s">
        <v>39</v>
      </c>
      <c r="H219" s="119" t="s">
        <v>146</v>
      </c>
      <c r="I219" s="119">
        <v>20190210</v>
      </c>
      <c r="J219" s="127">
        <v>452292374</v>
      </c>
      <c r="K219" s="120">
        <v>20191767</v>
      </c>
      <c r="L219" s="119">
        <v>2201039803</v>
      </c>
      <c r="M219" s="128">
        <v>3600000</v>
      </c>
      <c r="N219" s="164">
        <v>43697</v>
      </c>
      <c r="O219" s="122">
        <v>43789</v>
      </c>
      <c r="P219" s="123"/>
      <c r="Q219" s="124"/>
      <c r="R219" s="126"/>
      <c r="S219" s="125"/>
      <c r="T219" s="84">
        <f t="shared" si="3"/>
        <v>3600000</v>
      </c>
    </row>
    <row r="220" spans="1:20" x14ac:dyDescent="0.25">
      <c r="A220" s="543">
        <v>204</v>
      </c>
      <c r="B220" s="541" t="s">
        <v>1156</v>
      </c>
      <c r="C220" s="542">
        <v>860047163</v>
      </c>
      <c r="D220" s="544" t="s">
        <v>1160</v>
      </c>
      <c r="E220" s="545"/>
      <c r="F220" s="541" t="s">
        <v>1156</v>
      </c>
      <c r="G220" s="541" t="s">
        <v>1156</v>
      </c>
      <c r="H220" s="541" t="s">
        <v>1156</v>
      </c>
      <c r="I220" s="544" t="s">
        <v>96</v>
      </c>
      <c r="J220" s="547"/>
      <c r="K220" s="547"/>
      <c r="L220" s="385"/>
      <c r="M220" s="128"/>
      <c r="N220" s="164"/>
      <c r="O220" s="122"/>
      <c r="P220" s="123"/>
      <c r="Q220" s="124"/>
      <c r="R220" s="126"/>
      <c r="S220" s="125"/>
      <c r="T220" s="84"/>
    </row>
    <row r="221" spans="1:20" x14ac:dyDescent="0.25">
      <c r="A221" s="145">
        <v>205</v>
      </c>
      <c r="B221" s="131">
        <v>43699</v>
      </c>
      <c r="C221" s="87">
        <v>1110557597</v>
      </c>
      <c r="D221" s="117" t="s">
        <v>277</v>
      </c>
      <c r="E221" s="94" t="s">
        <v>278</v>
      </c>
      <c r="F221" s="118">
        <v>10000000</v>
      </c>
      <c r="G221" s="117" t="s">
        <v>39</v>
      </c>
      <c r="H221" s="119" t="s">
        <v>146</v>
      </c>
      <c r="I221" s="119">
        <v>20190210</v>
      </c>
      <c r="J221" s="127">
        <v>452292374</v>
      </c>
      <c r="K221" s="120">
        <v>20191780</v>
      </c>
      <c r="L221" s="119">
        <v>2201039803</v>
      </c>
      <c r="M221" s="128">
        <v>10000000</v>
      </c>
      <c r="N221" s="122">
        <v>43699</v>
      </c>
      <c r="O221" s="122">
        <v>43822</v>
      </c>
      <c r="P221" s="123">
        <v>2200000</v>
      </c>
      <c r="Q221" s="124"/>
      <c r="R221" s="126"/>
      <c r="S221" s="125"/>
      <c r="T221" s="84">
        <f t="shared" si="3"/>
        <v>12200000</v>
      </c>
    </row>
    <row r="222" spans="1:20" x14ac:dyDescent="0.25">
      <c r="A222" s="145">
        <v>206</v>
      </c>
      <c r="B222" s="131">
        <v>43700</v>
      </c>
      <c r="C222" s="87">
        <v>1106791148</v>
      </c>
      <c r="D222" s="117" t="s">
        <v>279</v>
      </c>
      <c r="E222" s="94" t="s">
        <v>280</v>
      </c>
      <c r="F222" s="118">
        <v>6000000</v>
      </c>
      <c r="G222" s="117" t="s">
        <v>39</v>
      </c>
      <c r="H222" s="119" t="s">
        <v>146</v>
      </c>
      <c r="I222" s="119">
        <v>20190210</v>
      </c>
      <c r="J222" s="127">
        <v>452292374</v>
      </c>
      <c r="K222" s="120">
        <v>20191781</v>
      </c>
      <c r="L222" s="119">
        <v>2201039803</v>
      </c>
      <c r="M222" s="128">
        <v>6000000</v>
      </c>
      <c r="N222" s="122">
        <v>43700</v>
      </c>
      <c r="O222" s="122">
        <v>43822</v>
      </c>
      <c r="P222" s="123"/>
      <c r="Q222" s="124"/>
      <c r="R222" s="126"/>
      <c r="S222" s="125"/>
      <c r="T222" s="84">
        <f t="shared" si="3"/>
        <v>6000000</v>
      </c>
    </row>
    <row r="223" spans="1:20" x14ac:dyDescent="0.25">
      <c r="A223" s="145">
        <v>207</v>
      </c>
      <c r="B223" s="131">
        <v>43707</v>
      </c>
      <c r="C223" s="87">
        <v>5884674</v>
      </c>
      <c r="D223" s="117" t="s">
        <v>281</v>
      </c>
      <c r="E223" s="94" t="s">
        <v>282</v>
      </c>
      <c r="F223" s="165">
        <v>34009450</v>
      </c>
      <c r="G223" s="117" t="s">
        <v>96</v>
      </c>
      <c r="H223" s="119" t="s">
        <v>134</v>
      </c>
      <c r="I223" s="119">
        <v>20190210</v>
      </c>
      <c r="J223" s="127">
        <v>452292374</v>
      </c>
      <c r="K223" s="120">
        <v>20191787</v>
      </c>
      <c r="L223" s="119">
        <v>2201039803</v>
      </c>
      <c r="M223" s="128">
        <v>34009450</v>
      </c>
      <c r="N223" s="122">
        <v>43709</v>
      </c>
      <c r="O223" s="122">
        <v>43738</v>
      </c>
      <c r="P223" s="123"/>
      <c r="Q223" s="124"/>
      <c r="R223" s="126"/>
      <c r="S223" s="118">
        <v>18879000</v>
      </c>
      <c r="T223" s="84">
        <f t="shared" si="3"/>
        <v>15130450</v>
      </c>
    </row>
    <row r="224" spans="1:20" x14ac:dyDescent="0.25">
      <c r="A224" s="145">
        <v>208</v>
      </c>
      <c r="B224" s="131">
        <v>43709</v>
      </c>
      <c r="C224" s="71">
        <v>93134205</v>
      </c>
      <c r="D224" s="72" t="s">
        <v>42</v>
      </c>
      <c r="E224" s="73" t="s">
        <v>178</v>
      </c>
      <c r="F224" s="74">
        <v>30650400</v>
      </c>
      <c r="G224" s="117" t="s">
        <v>39</v>
      </c>
      <c r="H224" s="119" t="s">
        <v>134</v>
      </c>
      <c r="I224" s="119">
        <v>20190306</v>
      </c>
      <c r="J224" s="74">
        <v>30650400</v>
      </c>
      <c r="K224" s="120">
        <v>20191788</v>
      </c>
      <c r="L224" s="119">
        <v>2101020901</v>
      </c>
      <c r="M224" s="128">
        <v>30650400</v>
      </c>
      <c r="N224" s="122">
        <v>43709</v>
      </c>
      <c r="O224" s="122">
        <v>43738</v>
      </c>
      <c r="P224" s="123"/>
      <c r="Q224" s="124"/>
      <c r="R224" s="126"/>
      <c r="S224" s="125"/>
      <c r="T224" s="84">
        <f t="shared" si="3"/>
        <v>30650400</v>
      </c>
    </row>
    <row r="225" spans="1:20" x14ac:dyDescent="0.25">
      <c r="A225" s="145">
        <v>209</v>
      </c>
      <c r="B225" s="131">
        <v>43709</v>
      </c>
      <c r="C225" s="71">
        <v>1106768788</v>
      </c>
      <c r="D225" s="72" t="s">
        <v>155</v>
      </c>
      <c r="E225" s="2" t="s">
        <v>283</v>
      </c>
      <c r="F225" s="142">
        <v>7353000</v>
      </c>
      <c r="G225" s="117" t="s">
        <v>39</v>
      </c>
      <c r="H225" s="75" t="s">
        <v>266</v>
      </c>
      <c r="I225" s="75">
        <v>20190304</v>
      </c>
      <c r="J225" s="142">
        <v>7353000</v>
      </c>
      <c r="K225" s="120">
        <v>20191789</v>
      </c>
      <c r="L225" s="119">
        <v>2101020901</v>
      </c>
      <c r="M225" s="143">
        <v>7353000</v>
      </c>
      <c r="N225" s="122">
        <v>43709</v>
      </c>
      <c r="O225" s="122">
        <v>43738</v>
      </c>
      <c r="P225" s="123"/>
      <c r="Q225" s="124"/>
      <c r="R225" s="126"/>
      <c r="S225" s="125">
        <v>778128</v>
      </c>
      <c r="T225" s="84">
        <f t="shared" si="3"/>
        <v>6574872</v>
      </c>
    </row>
    <row r="226" spans="1:20" x14ac:dyDescent="0.25">
      <c r="A226" s="145">
        <v>210</v>
      </c>
      <c r="B226" s="131">
        <v>43710</v>
      </c>
      <c r="C226" s="71">
        <v>93406518</v>
      </c>
      <c r="D226" s="72" t="s">
        <v>207</v>
      </c>
      <c r="E226" s="94" t="s">
        <v>284</v>
      </c>
      <c r="F226" s="118">
        <v>7425600</v>
      </c>
      <c r="G226" s="117" t="s">
        <v>96</v>
      </c>
      <c r="H226" s="119" t="s">
        <v>216</v>
      </c>
      <c r="I226" s="119">
        <v>20190303</v>
      </c>
      <c r="J226" s="118">
        <v>7425600</v>
      </c>
      <c r="K226" s="120">
        <v>20191944</v>
      </c>
      <c r="L226" s="119">
        <v>2201010703</v>
      </c>
      <c r="M226" s="128">
        <v>7425600</v>
      </c>
      <c r="N226" s="122">
        <v>43711</v>
      </c>
      <c r="O226" s="122">
        <v>43721</v>
      </c>
      <c r="P226" s="123"/>
      <c r="Q226" s="124"/>
      <c r="R226" s="126"/>
      <c r="S226" s="125"/>
      <c r="T226" s="84">
        <f t="shared" si="3"/>
        <v>7425600</v>
      </c>
    </row>
    <row r="227" spans="1:20" x14ac:dyDescent="0.25">
      <c r="A227" s="145">
        <v>211</v>
      </c>
      <c r="B227" s="131">
        <v>43710</v>
      </c>
      <c r="C227" s="87">
        <v>1106783217</v>
      </c>
      <c r="D227" s="117" t="s">
        <v>190</v>
      </c>
      <c r="E227" s="94" t="s">
        <v>191</v>
      </c>
      <c r="F227" s="118">
        <v>3600000</v>
      </c>
      <c r="G227" s="117" t="s">
        <v>39</v>
      </c>
      <c r="H227" s="119" t="s">
        <v>40</v>
      </c>
      <c r="I227" s="119">
        <v>20190285</v>
      </c>
      <c r="J227" s="127">
        <v>3600000</v>
      </c>
      <c r="K227" s="120">
        <v>20191945</v>
      </c>
      <c r="L227" s="119">
        <v>2101020902</v>
      </c>
      <c r="M227" s="128">
        <v>3600000</v>
      </c>
      <c r="N227" s="122">
        <v>43710</v>
      </c>
      <c r="O227" s="122">
        <v>43799</v>
      </c>
      <c r="P227" s="123"/>
      <c r="Q227" s="124"/>
      <c r="R227" s="126"/>
      <c r="S227" s="125"/>
      <c r="T227" s="84">
        <f t="shared" si="3"/>
        <v>3600000</v>
      </c>
    </row>
    <row r="228" spans="1:20" x14ac:dyDescent="0.25">
      <c r="A228" s="146">
        <v>212</v>
      </c>
      <c r="B228" s="70">
        <v>43714</v>
      </c>
      <c r="C228" s="71">
        <v>890900758</v>
      </c>
      <c r="D228" s="72" t="s">
        <v>94</v>
      </c>
      <c r="E228" s="73" t="s">
        <v>285</v>
      </c>
      <c r="F228" s="74">
        <v>2000000</v>
      </c>
      <c r="G228" s="117" t="s">
        <v>96</v>
      </c>
      <c r="H228" s="75" t="s">
        <v>134</v>
      </c>
      <c r="I228" s="75">
        <v>20190210</v>
      </c>
      <c r="J228" s="76">
        <v>452292374</v>
      </c>
      <c r="K228" s="77">
        <v>20191946</v>
      </c>
      <c r="L228" s="75">
        <v>2201039803</v>
      </c>
      <c r="M228" s="78">
        <v>2000000</v>
      </c>
      <c r="N228" s="79">
        <v>43714</v>
      </c>
      <c r="O228" s="79">
        <v>43744</v>
      </c>
      <c r="P228" s="80"/>
      <c r="Q228" s="81"/>
      <c r="R228" s="82"/>
      <c r="S228" s="83"/>
      <c r="T228" s="84">
        <f t="shared" si="3"/>
        <v>2000000</v>
      </c>
    </row>
    <row r="229" spans="1:20" x14ac:dyDescent="0.25">
      <c r="A229" s="145">
        <v>213</v>
      </c>
      <c r="B229" s="131">
        <v>43717</v>
      </c>
      <c r="C229" s="71">
        <v>93452144</v>
      </c>
      <c r="D229" s="72" t="s">
        <v>286</v>
      </c>
      <c r="E229" s="73" t="s">
        <v>158</v>
      </c>
      <c r="F229" s="118">
        <v>30000000</v>
      </c>
      <c r="G229" s="117" t="s">
        <v>96</v>
      </c>
      <c r="H229" s="119" t="s">
        <v>287</v>
      </c>
      <c r="I229" s="119">
        <v>20190327</v>
      </c>
      <c r="J229" s="127">
        <v>30000000</v>
      </c>
      <c r="K229" s="120">
        <v>20191947</v>
      </c>
      <c r="L229" s="119" t="s">
        <v>288</v>
      </c>
      <c r="M229" s="128">
        <v>30000000</v>
      </c>
      <c r="N229" s="122">
        <v>43721</v>
      </c>
      <c r="O229" s="122">
        <v>43782</v>
      </c>
      <c r="P229" s="123"/>
      <c r="Q229" s="124"/>
      <c r="R229" s="126"/>
      <c r="S229" s="125">
        <v>52026</v>
      </c>
      <c r="T229" s="84">
        <f t="shared" si="3"/>
        <v>29947974</v>
      </c>
    </row>
    <row r="230" spans="1:20" x14ac:dyDescent="0.25">
      <c r="A230" s="553">
        <v>214</v>
      </c>
      <c r="B230" s="400">
        <v>43717</v>
      </c>
      <c r="C230" s="401">
        <v>5885543</v>
      </c>
      <c r="D230" s="402" t="s">
        <v>165</v>
      </c>
      <c r="E230" s="402" t="s">
        <v>166</v>
      </c>
      <c r="F230" s="396">
        <v>35000000</v>
      </c>
      <c r="G230" s="397" t="s">
        <v>96</v>
      </c>
      <c r="H230" s="398" t="s">
        <v>146</v>
      </c>
      <c r="I230" s="119">
        <v>20190204</v>
      </c>
      <c r="J230" s="127">
        <v>50000000</v>
      </c>
      <c r="K230" s="120">
        <v>20191948</v>
      </c>
      <c r="L230" s="119">
        <v>21020215</v>
      </c>
      <c r="M230" s="128">
        <v>15000000</v>
      </c>
      <c r="N230" s="399">
        <v>43717</v>
      </c>
      <c r="O230" s="399">
        <v>43830</v>
      </c>
      <c r="P230" s="392"/>
      <c r="Q230" s="394"/>
      <c r="R230" s="392"/>
      <c r="S230" s="390">
        <f>8243060+2238430</f>
        <v>10481490</v>
      </c>
      <c r="T230" s="388">
        <f t="shared" si="3"/>
        <v>24518510</v>
      </c>
    </row>
    <row r="231" spans="1:20" x14ac:dyDescent="0.25">
      <c r="A231" s="553"/>
      <c r="B231" s="400"/>
      <c r="C231" s="401"/>
      <c r="D231" s="402"/>
      <c r="E231" s="402"/>
      <c r="F231" s="396"/>
      <c r="G231" s="397"/>
      <c r="H231" s="398"/>
      <c r="I231" s="119">
        <v>20190309</v>
      </c>
      <c r="J231" s="127">
        <v>20000000</v>
      </c>
      <c r="K231" s="120">
        <v>20191949</v>
      </c>
      <c r="L231" s="119">
        <v>2201010703</v>
      </c>
      <c r="M231" s="128">
        <v>20000000</v>
      </c>
      <c r="N231" s="399"/>
      <c r="O231" s="399"/>
      <c r="P231" s="393"/>
      <c r="Q231" s="395"/>
      <c r="R231" s="393"/>
      <c r="S231" s="391"/>
      <c r="T231" s="389"/>
    </row>
    <row r="232" spans="1:20" x14ac:dyDescent="0.25">
      <c r="A232" s="145">
        <v>215</v>
      </c>
      <c r="B232" s="131">
        <v>43717</v>
      </c>
      <c r="C232" s="71">
        <v>14398744</v>
      </c>
      <c r="D232" s="117" t="s">
        <v>289</v>
      </c>
      <c r="E232" s="73" t="s">
        <v>164</v>
      </c>
      <c r="F232" s="118">
        <v>76165007</v>
      </c>
      <c r="G232" s="117" t="s">
        <v>96</v>
      </c>
      <c r="H232" s="119" t="s">
        <v>146</v>
      </c>
      <c r="I232" s="119">
        <v>20190308</v>
      </c>
      <c r="J232" s="127">
        <v>76165007</v>
      </c>
      <c r="K232" s="120">
        <v>20191952</v>
      </c>
      <c r="L232" s="119">
        <v>2201010701</v>
      </c>
      <c r="M232" s="128">
        <v>76165007</v>
      </c>
      <c r="N232" s="122">
        <v>43718</v>
      </c>
      <c r="O232" s="122">
        <v>43830</v>
      </c>
      <c r="P232" s="123">
        <v>35000000</v>
      </c>
      <c r="Q232" s="124"/>
      <c r="R232" s="126"/>
      <c r="S232" s="125">
        <f>370119+298758</f>
        <v>668877</v>
      </c>
      <c r="T232" s="84">
        <f t="shared" si="3"/>
        <v>110496130</v>
      </c>
    </row>
    <row r="233" spans="1:20" x14ac:dyDescent="0.25">
      <c r="A233" s="145">
        <v>216</v>
      </c>
      <c r="B233" s="131">
        <v>43720</v>
      </c>
      <c r="C233" s="87">
        <v>828002423</v>
      </c>
      <c r="D233" s="2" t="s">
        <v>290</v>
      </c>
      <c r="E233" s="2" t="s">
        <v>291</v>
      </c>
      <c r="F233" s="118">
        <v>79206431</v>
      </c>
      <c r="G233" s="117" t="s">
        <v>96</v>
      </c>
      <c r="H233" s="119" t="s">
        <v>146</v>
      </c>
      <c r="I233" s="119">
        <v>20190299</v>
      </c>
      <c r="J233" s="127">
        <v>180000000</v>
      </c>
      <c r="K233" s="120">
        <v>20191961</v>
      </c>
      <c r="L233" s="119">
        <v>2201010101</v>
      </c>
      <c r="M233" s="128">
        <v>79206431</v>
      </c>
      <c r="N233" s="122">
        <v>43721</v>
      </c>
      <c r="O233" s="122">
        <v>43830</v>
      </c>
      <c r="P233" s="123">
        <v>23806300</v>
      </c>
      <c r="Q233" s="80">
        <v>15796915</v>
      </c>
      <c r="R233" s="126"/>
      <c r="S233" s="125">
        <f>16775+149150</f>
        <v>165925</v>
      </c>
      <c r="T233" s="84">
        <f t="shared" si="3"/>
        <v>118643721</v>
      </c>
    </row>
    <row r="234" spans="1:20" x14ac:dyDescent="0.25">
      <c r="A234" s="145">
        <v>217</v>
      </c>
      <c r="B234" s="131">
        <v>43721</v>
      </c>
      <c r="C234" s="87">
        <v>900923685</v>
      </c>
      <c r="D234" s="2" t="s">
        <v>292</v>
      </c>
      <c r="E234" s="2" t="s">
        <v>291</v>
      </c>
      <c r="F234" s="166">
        <v>20607186</v>
      </c>
      <c r="G234" s="117" t="s">
        <v>96</v>
      </c>
      <c r="H234" s="119" t="s">
        <v>146</v>
      </c>
      <c r="I234" s="119">
        <v>20190299</v>
      </c>
      <c r="J234" s="127">
        <v>180000000</v>
      </c>
      <c r="K234" s="120">
        <v>20191962</v>
      </c>
      <c r="L234" s="119">
        <v>2201010101</v>
      </c>
      <c r="M234" s="128">
        <v>20607186</v>
      </c>
      <c r="N234" s="122">
        <v>43724</v>
      </c>
      <c r="O234" s="122">
        <v>43830</v>
      </c>
      <c r="P234" s="123">
        <v>6103700</v>
      </c>
      <c r="Q234" s="123">
        <v>4199893</v>
      </c>
      <c r="R234" s="126"/>
      <c r="S234" s="125">
        <f>207+187031+12666</f>
        <v>199904</v>
      </c>
      <c r="T234" s="84">
        <f t="shared" si="3"/>
        <v>30710875</v>
      </c>
    </row>
    <row r="235" spans="1:20" x14ac:dyDescent="0.25">
      <c r="A235" s="145">
        <v>218</v>
      </c>
      <c r="B235" s="131">
        <v>43724</v>
      </c>
      <c r="C235" s="71">
        <v>1110516578</v>
      </c>
      <c r="D235" s="72" t="s">
        <v>293</v>
      </c>
      <c r="E235" s="73" t="s">
        <v>294</v>
      </c>
      <c r="F235" s="118">
        <v>12500000</v>
      </c>
      <c r="G235" s="117" t="s">
        <v>39</v>
      </c>
      <c r="H235" s="119" t="s">
        <v>271</v>
      </c>
      <c r="I235" s="119">
        <v>20190305</v>
      </c>
      <c r="J235" s="127">
        <v>12500000</v>
      </c>
      <c r="K235" s="120">
        <v>20191967</v>
      </c>
      <c r="L235" s="119">
        <v>2101020901</v>
      </c>
      <c r="M235" s="128">
        <v>12500000</v>
      </c>
      <c r="N235" s="122">
        <v>43724</v>
      </c>
      <c r="O235" s="122">
        <v>43769</v>
      </c>
      <c r="P235" s="123"/>
      <c r="Q235" s="124"/>
      <c r="R235" s="126"/>
      <c r="S235" s="125">
        <v>868328</v>
      </c>
      <c r="T235" s="84">
        <f t="shared" si="3"/>
        <v>11631672</v>
      </c>
    </row>
    <row r="236" spans="1:20" x14ac:dyDescent="0.25">
      <c r="A236" s="145">
        <v>219</v>
      </c>
      <c r="B236" s="131">
        <v>43724</v>
      </c>
      <c r="C236" s="71">
        <v>1033706168</v>
      </c>
      <c r="D236" s="72" t="s">
        <v>77</v>
      </c>
      <c r="E236" s="94" t="s">
        <v>295</v>
      </c>
      <c r="F236" s="118">
        <v>8204400</v>
      </c>
      <c r="G236" s="117" t="s">
        <v>39</v>
      </c>
      <c r="H236" s="119" t="s">
        <v>271</v>
      </c>
      <c r="I236" s="119">
        <v>20190331</v>
      </c>
      <c r="J236" s="127">
        <v>8204400</v>
      </c>
      <c r="K236" s="120">
        <v>20191968</v>
      </c>
      <c r="L236" s="119">
        <v>2101020901</v>
      </c>
      <c r="M236" s="128">
        <v>8204400</v>
      </c>
      <c r="N236" s="122">
        <v>43724</v>
      </c>
      <c r="O236" s="122">
        <v>43769</v>
      </c>
      <c r="P236" s="123"/>
      <c r="Q236" s="124"/>
      <c r="R236" s="126"/>
      <c r="S236" s="125">
        <v>156896</v>
      </c>
      <c r="T236" s="84">
        <f t="shared" si="3"/>
        <v>8047504</v>
      </c>
    </row>
    <row r="237" spans="1:20" x14ac:dyDescent="0.25">
      <c r="A237" s="145">
        <v>220</v>
      </c>
      <c r="B237" s="131">
        <v>43724</v>
      </c>
      <c r="C237" s="87">
        <v>5889277</v>
      </c>
      <c r="D237" s="117" t="s">
        <v>221</v>
      </c>
      <c r="E237" s="132" t="s">
        <v>295</v>
      </c>
      <c r="F237" s="118">
        <v>5700000</v>
      </c>
      <c r="G237" s="117" t="s">
        <v>39</v>
      </c>
      <c r="H237" s="119" t="s">
        <v>40</v>
      </c>
      <c r="I237" s="119">
        <v>20190210</v>
      </c>
      <c r="J237" s="127">
        <v>452292374</v>
      </c>
      <c r="K237" s="120">
        <v>20191969</v>
      </c>
      <c r="L237" s="119">
        <v>2201039803</v>
      </c>
      <c r="M237" s="128">
        <v>5700000</v>
      </c>
      <c r="N237" s="122">
        <v>43724</v>
      </c>
      <c r="O237" s="122">
        <v>43815</v>
      </c>
      <c r="P237" s="123"/>
      <c r="Q237" s="124"/>
      <c r="R237" s="126"/>
      <c r="S237" s="125"/>
      <c r="T237" s="84">
        <f t="shared" si="3"/>
        <v>5700000</v>
      </c>
    </row>
    <row r="238" spans="1:20" x14ac:dyDescent="0.25">
      <c r="A238" s="145">
        <v>221</v>
      </c>
      <c r="B238" s="131">
        <v>43724</v>
      </c>
      <c r="C238" s="87">
        <v>1013609597</v>
      </c>
      <c r="D238" s="117" t="s">
        <v>229</v>
      </c>
      <c r="E238" s="94" t="s">
        <v>220</v>
      </c>
      <c r="F238" s="118">
        <v>4500000</v>
      </c>
      <c r="G238" s="117" t="s">
        <v>39</v>
      </c>
      <c r="H238" s="119" t="s">
        <v>40</v>
      </c>
      <c r="I238" s="119">
        <v>20190210</v>
      </c>
      <c r="J238" s="127">
        <v>452292374</v>
      </c>
      <c r="K238" s="120">
        <v>20191970</v>
      </c>
      <c r="L238" s="119">
        <v>2201039803</v>
      </c>
      <c r="M238" s="128">
        <v>4500000</v>
      </c>
      <c r="N238" s="122">
        <v>43724</v>
      </c>
      <c r="O238" s="122">
        <v>43815</v>
      </c>
      <c r="P238" s="123"/>
      <c r="Q238" s="124"/>
      <c r="R238" s="126"/>
      <c r="S238" s="125"/>
      <c r="T238" s="84">
        <f t="shared" si="3"/>
        <v>4500000</v>
      </c>
    </row>
    <row r="239" spans="1:20" x14ac:dyDescent="0.25">
      <c r="A239" s="145">
        <v>222</v>
      </c>
      <c r="B239" s="131">
        <v>43724</v>
      </c>
      <c r="C239" s="87">
        <v>1106774166</v>
      </c>
      <c r="D239" s="117" t="s">
        <v>296</v>
      </c>
      <c r="E239" s="94" t="s">
        <v>220</v>
      </c>
      <c r="F239" s="118">
        <v>4500000</v>
      </c>
      <c r="G239" s="117" t="s">
        <v>39</v>
      </c>
      <c r="H239" s="119" t="s">
        <v>40</v>
      </c>
      <c r="I239" s="119">
        <v>20190210</v>
      </c>
      <c r="J239" s="127">
        <v>452292374</v>
      </c>
      <c r="K239" s="120">
        <v>20191970</v>
      </c>
      <c r="L239" s="119">
        <v>2201039803</v>
      </c>
      <c r="M239" s="128">
        <v>4500000</v>
      </c>
      <c r="N239" s="122">
        <v>43724</v>
      </c>
      <c r="O239" s="122">
        <v>43815</v>
      </c>
      <c r="P239" s="123"/>
      <c r="Q239" s="124"/>
      <c r="R239" s="126"/>
      <c r="S239" s="125"/>
      <c r="T239" s="84">
        <f t="shared" si="3"/>
        <v>4500000</v>
      </c>
    </row>
    <row r="240" spans="1:20" x14ac:dyDescent="0.25">
      <c r="A240" s="145">
        <v>223</v>
      </c>
      <c r="B240" s="131">
        <v>43725</v>
      </c>
      <c r="C240" s="87">
        <v>900296630</v>
      </c>
      <c r="D240" s="94" t="s">
        <v>297</v>
      </c>
      <c r="E240" s="94" t="s">
        <v>298</v>
      </c>
      <c r="F240" s="118">
        <v>40000000</v>
      </c>
      <c r="G240" s="117" t="s">
        <v>39</v>
      </c>
      <c r="H240" s="119" t="s">
        <v>40</v>
      </c>
      <c r="I240" s="119">
        <v>20190307</v>
      </c>
      <c r="J240" s="127">
        <v>40000000</v>
      </c>
      <c r="K240" s="120">
        <v>20191973</v>
      </c>
      <c r="L240" s="119">
        <v>2101020901</v>
      </c>
      <c r="M240" s="128">
        <v>40000000</v>
      </c>
      <c r="N240" s="122">
        <v>43726</v>
      </c>
      <c r="O240" s="122">
        <v>43816</v>
      </c>
      <c r="P240" s="123">
        <v>20000000</v>
      </c>
      <c r="Q240" s="124"/>
      <c r="R240" s="126"/>
      <c r="S240" s="125">
        <v>6622</v>
      </c>
      <c r="T240" s="84">
        <f t="shared" si="3"/>
        <v>59993378</v>
      </c>
    </row>
    <row r="241" spans="1:20" x14ac:dyDescent="0.25">
      <c r="A241" s="145">
        <v>224</v>
      </c>
      <c r="B241" s="131">
        <v>43727</v>
      </c>
      <c r="C241" s="87">
        <v>93395601</v>
      </c>
      <c r="D241" s="117" t="s">
        <v>270</v>
      </c>
      <c r="E241" s="94" t="s">
        <v>194</v>
      </c>
      <c r="F241" s="118">
        <v>80000000</v>
      </c>
      <c r="G241" s="117" t="s">
        <v>96</v>
      </c>
      <c r="H241" s="119" t="s">
        <v>134</v>
      </c>
      <c r="I241" s="119">
        <v>20190333</v>
      </c>
      <c r="J241" s="127">
        <v>80000000</v>
      </c>
      <c r="K241" s="120">
        <v>20191975</v>
      </c>
      <c r="L241" s="119" t="s">
        <v>299</v>
      </c>
      <c r="M241" s="128">
        <v>80000000</v>
      </c>
      <c r="N241" s="122">
        <v>43727</v>
      </c>
      <c r="O241" s="122">
        <v>43757</v>
      </c>
      <c r="P241" s="123"/>
      <c r="Q241" s="124"/>
      <c r="R241" s="126"/>
      <c r="S241" s="125">
        <v>259560</v>
      </c>
      <c r="T241" s="84">
        <f t="shared" si="3"/>
        <v>79740440</v>
      </c>
    </row>
    <row r="242" spans="1:20" x14ac:dyDescent="0.25">
      <c r="A242" s="145">
        <v>225</v>
      </c>
      <c r="B242" s="131">
        <v>43728</v>
      </c>
      <c r="C242" s="87">
        <v>860047163</v>
      </c>
      <c r="D242" s="117" t="s">
        <v>300</v>
      </c>
      <c r="E242" s="94" t="s">
        <v>301</v>
      </c>
      <c r="F242" s="118">
        <v>31685381</v>
      </c>
      <c r="G242" s="117" t="s">
        <v>96</v>
      </c>
      <c r="H242" s="119" t="s">
        <v>302</v>
      </c>
      <c r="I242" s="119">
        <v>20190302</v>
      </c>
      <c r="J242" s="127">
        <v>31685381</v>
      </c>
      <c r="K242" s="120">
        <v>20191779</v>
      </c>
      <c r="L242" s="119" t="s">
        <v>299</v>
      </c>
      <c r="M242" s="128">
        <v>31685381</v>
      </c>
      <c r="N242" s="122">
        <v>43728</v>
      </c>
      <c r="O242" s="122">
        <v>43830</v>
      </c>
      <c r="P242" s="123"/>
      <c r="Q242" s="124"/>
      <c r="R242" s="126"/>
      <c r="S242" s="125">
        <v>32408</v>
      </c>
      <c r="T242" s="84">
        <f t="shared" si="3"/>
        <v>31652973</v>
      </c>
    </row>
    <row r="243" spans="1:20" x14ac:dyDescent="0.25">
      <c r="A243" s="145">
        <v>226</v>
      </c>
      <c r="B243" s="131">
        <v>43731</v>
      </c>
      <c r="C243" s="87">
        <v>900459733</v>
      </c>
      <c r="D243" s="97" t="s">
        <v>186</v>
      </c>
      <c r="E243" s="94" t="s">
        <v>303</v>
      </c>
      <c r="F243" s="118">
        <v>25000000</v>
      </c>
      <c r="G243" s="117" t="s">
        <v>39</v>
      </c>
      <c r="H243" s="119" t="s">
        <v>40</v>
      </c>
      <c r="I243" s="119">
        <v>20190335</v>
      </c>
      <c r="J243" s="127">
        <v>25000000</v>
      </c>
      <c r="K243" s="120">
        <v>20191977</v>
      </c>
      <c r="L243" s="119">
        <v>2101020901</v>
      </c>
      <c r="M243" s="128">
        <v>25000000</v>
      </c>
      <c r="N243" s="122">
        <v>43731</v>
      </c>
      <c r="O243" s="122">
        <v>43830</v>
      </c>
      <c r="P243" s="123"/>
      <c r="Q243" s="124"/>
      <c r="R243" s="126"/>
      <c r="S243" s="125"/>
      <c r="T243" s="84">
        <f t="shared" si="3"/>
        <v>25000000</v>
      </c>
    </row>
    <row r="244" spans="1:20" x14ac:dyDescent="0.25">
      <c r="A244" s="145">
        <v>227</v>
      </c>
      <c r="B244" s="131">
        <v>43732</v>
      </c>
      <c r="C244" s="87">
        <v>1110579888</v>
      </c>
      <c r="D244" s="117" t="s">
        <v>230</v>
      </c>
      <c r="E244" s="94" t="s">
        <v>231</v>
      </c>
      <c r="F244" s="118">
        <v>5000000</v>
      </c>
      <c r="G244" s="117" t="s">
        <v>39</v>
      </c>
      <c r="H244" s="119" t="s">
        <v>62</v>
      </c>
      <c r="I244" s="119">
        <v>20190210</v>
      </c>
      <c r="J244" s="127">
        <v>452292374</v>
      </c>
      <c r="K244" s="120">
        <v>20191981</v>
      </c>
      <c r="L244" s="119">
        <v>2201039803</v>
      </c>
      <c r="M244" s="128">
        <v>5000000</v>
      </c>
      <c r="N244" s="122">
        <v>43732</v>
      </c>
      <c r="O244" s="122">
        <v>43793</v>
      </c>
      <c r="P244" s="123"/>
      <c r="Q244" s="124"/>
      <c r="R244" s="126"/>
      <c r="S244" s="125"/>
      <c r="T244" s="84">
        <f t="shared" si="3"/>
        <v>5000000</v>
      </c>
    </row>
    <row r="245" spans="1:20" x14ac:dyDescent="0.25">
      <c r="A245" s="145">
        <v>228</v>
      </c>
      <c r="B245" s="131">
        <v>43739</v>
      </c>
      <c r="C245" s="87">
        <v>51984881</v>
      </c>
      <c r="D245" s="117" t="s">
        <v>304</v>
      </c>
      <c r="E245" s="94" t="s">
        <v>305</v>
      </c>
      <c r="F245" s="118">
        <v>15892800</v>
      </c>
      <c r="G245" s="117" t="s">
        <v>39</v>
      </c>
      <c r="H245" s="119" t="s">
        <v>306</v>
      </c>
      <c r="I245" s="119">
        <v>20190337</v>
      </c>
      <c r="J245" s="127">
        <v>15892800</v>
      </c>
      <c r="K245" s="120">
        <v>20192130</v>
      </c>
      <c r="L245" s="119">
        <v>2101020901</v>
      </c>
      <c r="M245" s="128">
        <v>15892800</v>
      </c>
      <c r="N245" s="122">
        <v>43739</v>
      </c>
      <c r="O245" s="122">
        <v>43752</v>
      </c>
      <c r="P245" s="123"/>
      <c r="Q245" s="124"/>
      <c r="R245" s="126"/>
      <c r="S245" s="125"/>
      <c r="T245" s="84">
        <f t="shared" si="3"/>
        <v>15892800</v>
      </c>
    </row>
    <row r="246" spans="1:20" x14ac:dyDescent="0.25">
      <c r="A246" s="145">
        <v>229</v>
      </c>
      <c r="B246" s="131">
        <v>43739</v>
      </c>
      <c r="C246" s="71">
        <v>1106768788</v>
      </c>
      <c r="D246" s="72" t="s">
        <v>155</v>
      </c>
      <c r="E246" s="73" t="s">
        <v>64</v>
      </c>
      <c r="F246" s="142">
        <v>7353000</v>
      </c>
      <c r="G246" s="117" t="s">
        <v>39</v>
      </c>
      <c r="H246" s="75" t="s">
        <v>266</v>
      </c>
      <c r="I246" s="119">
        <v>20190336</v>
      </c>
      <c r="J246" s="127">
        <v>7353000</v>
      </c>
      <c r="K246" s="120">
        <v>20192131</v>
      </c>
      <c r="L246" s="119">
        <v>2101020901</v>
      </c>
      <c r="M246" s="128">
        <v>7353000</v>
      </c>
      <c r="N246" s="122">
        <v>43739</v>
      </c>
      <c r="O246" s="122">
        <v>43769</v>
      </c>
      <c r="P246" s="123"/>
      <c r="Q246" s="124"/>
      <c r="R246" s="126"/>
      <c r="S246" s="125">
        <v>637776</v>
      </c>
      <c r="T246" s="84">
        <f t="shared" si="3"/>
        <v>6715224</v>
      </c>
    </row>
    <row r="247" spans="1:20" x14ac:dyDescent="0.25">
      <c r="A247" s="145">
        <v>230</v>
      </c>
      <c r="B247" s="131">
        <v>43741</v>
      </c>
      <c r="C247" s="87">
        <v>65829182</v>
      </c>
      <c r="D247" s="117" t="s">
        <v>222</v>
      </c>
      <c r="E247" s="94" t="s">
        <v>223</v>
      </c>
      <c r="F247" s="118">
        <v>7500000</v>
      </c>
      <c r="G247" s="117" t="s">
        <v>39</v>
      </c>
      <c r="H247" s="119" t="s">
        <v>40</v>
      </c>
      <c r="I247" s="119">
        <v>20190210</v>
      </c>
      <c r="J247" s="127">
        <v>452292374</v>
      </c>
      <c r="K247" s="120">
        <v>20192132</v>
      </c>
      <c r="L247" s="119">
        <v>2201039803</v>
      </c>
      <c r="M247" s="128">
        <v>7500000</v>
      </c>
      <c r="N247" s="122">
        <v>43741</v>
      </c>
      <c r="O247" s="122">
        <v>43817</v>
      </c>
      <c r="P247" s="123"/>
      <c r="Q247" s="124"/>
      <c r="R247" s="126"/>
      <c r="S247" s="125"/>
      <c r="T247" s="84">
        <f t="shared" si="3"/>
        <v>7500000</v>
      </c>
    </row>
    <row r="248" spans="1:20" x14ac:dyDescent="0.25">
      <c r="A248" s="145">
        <v>231</v>
      </c>
      <c r="B248" s="131">
        <v>43741</v>
      </c>
      <c r="C248" s="87">
        <v>30287073</v>
      </c>
      <c r="D248" s="117" t="s">
        <v>225</v>
      </c>
      <c r="E248" s="94" t="s">
        <v>226</v>
      </c>
      <c r="F248" s="118">
        <v>5000000</v>
      </c>
      <c r="G248" s="117" t="s">
        <v>39</v>
      </c>
      <c r="H248" s="119" t="s">
        <v>40</v>
      </c>
      <c r="I248" s="119">
        <v>20190210</v>
      </c>
      <c r="J248" s="127">
        <v>452292374</v>
      </c>
      <c r="K248" s="120">
        <v>20192133</v>
      </c>
      <c r="L248" s="119">
        <v>2201039803</v>
      </c>
      <c r="M248" s="128">
        <v>5000000</v>
      </c>
      <c r="N248" s="122">
        <v>43741</v>
      </c>
      <c r="O248" s="122">
        <v>43802</v>
      </c>
      <c r="P248" s="123"/>
      <c r="Q248" s="124"/>
      <c r="R248" s="126"/>
      <c r="S248" s="125"/>
      <c r="T248" s="84">
        <f t="shared" si="3"/>
        <v>5000000</v>
      </c>
    </row>
    <row r="249" spans="1:20" x14ac:dyDescent="0.25">
      <c r="A249" s="145">
        <v>232</v>
      </c>
      <c r="B249" s="131">
        <v>43741</v>
      </c>
      <c r="C249" s="87">
        <v>65830342</v>
      </c>
      <c r="D249" s="117" t="s">
        <v>219</v>
      </c>
      <c r="E249" s="94" t="s">
        <v>220</v>
      </c>
      <c r="F249" s="118">
        <v>4500000</v>
      </c>
      <c r="G249" s="117" t="s">
        <v>39</v>
      </c>
      <c r="H249" s="119" t="s">
        <v>40</v>
      </c>
      <c r="I249" s="119">
        <v>20190210</v>
      </c>
      <c r="J249" s="127">
        <v>452292374</v>
      </c>
      <c r="K249" s="120">
        <v>20192134</v>
      </c>
      <c r="L249" s="119">
        <v>2201039803</v>
      </c>
      <c r="M249" s="128">
        <v>4500000</v>
      </c>
      <c r="N249" s="122">
        <v>43741</v>
      </c>
      <c r="O249" s="122"/>
      <c r="P249" s="123"/>
      <c r="Q249" s="124"/>
      <c r="R249" s="126"/>
      <c r="S249" s="125"/>
      <c r="T249" s="84">
        <f t="shared" si="3"/>
        <v>4500000</v>
      </c>
    </row>
    <row r="250" spans="1:20" x14ac:dyDescent="0.25">
      <c r="A250" s="145">
        <v>233</v>
      </c>
      <c r="B250" s="131">
        <v>43741</v>
      </c>
      <c r="C250" s="87">
        <v>66978824</v>
      </c>
      <c r="D250" s="117" t="s">
        <v>224</v>
      </c>
      <c r="E250" s="94" t="s">
        <v>220</v>
      </c>
      <c r="F250" s="118">
        <v>4500000</v>
      </c>
      <c r="G250" s="117" t="s">
        <v>39</v>
      </c>
      <c r="H250" s="119" t="s">
        <v>40</v>
      </c>
      <c r="I250" s="119">
        <v>20190210</v>
      </c>
      <c r="J250" s="127">
        <v>452292374</v>
      </c>
      <c r="K250" s="120">
        <v>20192136</v>
      </c>
      <c r="L250" s="119">
        <v>2201039803</v>
      </c>
      <c r="M250" s="128">
        <v>4500000</v>
      </c>
      <c r="N250" s="122">
        <v>43741</v>
      </c>
      <c r="O250" s="122">
        <v>20</v>
      </c>
      <c r="P250" s="123"/>
      <c r="Q250" s="124"/>
      <c r="R250" s="126"/>
      <c r="S250" s="125"/>
      <c r="T250" s="84">
        <f t="shared" si="3"/>
        <v>4500000</v>
      </c>
    </row>
    <row r="251" spans="1:20" x14ac:dyDescent="0.25">
      <c r="A251" s="145">
        <v>234</v>
      </c>
      <c r="B251" s="131">
        <v>43742</v>
      </c>
      <c r="C251" s="87">
        <v>1110508471</v>
      </c>
      <c r="D251" s="117" t="s">
        <v>307</v>
      </c>
      <c r="E251" s="94" t="s">
        <v>220</v>
      </c>
      <c r="F251" s="118">
        <v>3000000</v>
      </c>
      <c r="G251" s="117" t="s">
        <v>39</v>
      </c>
      <c r="H251" s="119" t="s">
        <v>62</v>
      </c>
      <c r="I251" s="119">
        <v>20190210</v>
      </c>
      <c r="J251" s="127">
        <v>452292374</v>
      </c>
      <c r="K251" s="120">
        <v>20192137</v>
      </c>
      <c r="L251" s="119">
        <v>2201039803</v>
      </c>
      <c r="M251" s="128">
        <v>4500000</v>
      </c>
      <c r="N251" s="122"/>
      <c r="O251" s="122"/>
      <c r="P251" s="123"/>
      <c r="Q251" s="124"/>
      <c r="R251" s="126"/>
      <c r="S251" s="125"/>
      <c r="T251" s="84">
        <f t="shared" si="3"/>
        <v>3000000</v>
      </c>
    </row>
    <row r="252" spans="1:20" x14ac:dyDescent="0.25">
      <c r="A252" s="145">
        <v>235</v>
      </c>
      <c r="B252" s="131">
        <v>43747</v>
      </c>
      <c r="C252" s="87">
        <v>52839298</v>
      </c>
      <c r="D252" s="117" t="s">
        <v>308</v>
      </c>
      <c r="E252" s="94" t="s">
        <v>309</v>
      </c>
      <c r="F252" s="118">
        <v>7500000</v>
      </c>
      <c r="G252" s="117" t="s">
        <v>39</v>
      </c>
      <c r="H252" s="119" t="s">
        <v>40</v>
      </c>
      <c r="I252" s="119">
        <v>20190341</v>
      </c>
      <c r="J252" s="127">
        <v>7500000</v>
      </c>
      <c r="K252" s="120">
        <v>20192138</v>
      </c>
      <c r="L252" s="119">
        <v>2101020902</v>
      </c>
      <c r="M252" s="128">
        <v>7500000</v>
      </c>
      <c r="N252" s="122">
        <v>43748</v>
      </c>
      <c r="O252" s="122">
        <v>43830</v>
      </c>
      <c r="P252" s="123"/>
      <c r="Q252" s="124"/>
      <c r="R252" s="126"/>
      <c r="S252" s="125"/>
      <c r="T252" s="84">
        <f t="shared" si="3"/>
        <v>7500000</v>
      </c>
    </row>
    <row r="253" spans="1:20" x14ac:dyDescent="0.25">
      <c r="A253" s="145">
        <v>236</v>
      </c>
      <c r="B253" s="131">
        <v>43753</v>
      </c>
      <c r="C253" s="71">
        <v>93134205</v>
      </c>
      <c r="D253" s="72" t="s">
        <v>42</v>
      </c>
      <c r="E253" s="73" t="s">
        <v>178</v>
      </c>
      <c r="F253" s="127">
        <v>19284400</v>
      </c>
      <c r="G253" s="117" t="s">
        <v>39</v>
      </c>
      <c r="H253" s="119" t="s">
        <v>310</v>
      </c>
      <c r="I253" s="119">
        <v>20190338</v>
      </c>
      <c r="J253" s="127">
        <v>19298400</v>
      </c>
      <c r="K253" s="120">
        <v>20192144</v>
      </c>
      <c r="L253" s="119">
        <v>2101020901</v>
      </c>
      <c r="M253" s="128">
        <v>19298400</v>
      </c>
      <c r="N253" s="122">
        <v>43753</v>
      </c>
      <c r="O253" s="122">
        <v>43769</v>
      </c>
      <c r="P253" s="123"/>
      <c r="Q253" s="124"/>
      <c r="R253" s="126"/>
      <c r="S253" s="125"/>
      <c r="T253" s="84">
        <f t="shared" si="3"/>
        <v>19284400</v>
      </c>
    </row>
    <row r="254" spans="1:20" x14ac:dyDescent="0.25">
      <c r="A254" s="145">
        <v>237</v>
      </c>
      <c r="B254" s="131">
        <v>43753</v>
      </c>
      <c r="C254" s="71" t="s">
        <v>121</v>
      </c>
      <c r="D254" s="107" t="s">
        <v>122</v>
      </c>
      <c r="E254" s="73" t="s">
        <v>147</v>
      </c>
      <c r="F254" s="118">
        <v>31000000</v>
      </c>
      <c r="G254" s="117" t="s">
        <v>96</v>
      </c>
      <c r="H254" s="119" t="s">
        <v>311</v>
      </c>
      <c r="I254" s="119">
        <v>20190354</v>
      </c>
      <c r="J254" s="127">
        <v>31000000</v>
      </c>
      <c r="K254" s="120">
        <v>20192146</v>
      </c>
      <c r="L254" s="119">
        <v>2201010703</v>
      </c>
      <c r="M254" s="128">
        <v>31000000</v>
      </c>
      <c r="N254" s="122">
        <v>43753</v>
      </c>
      <c r="O254" s="122">
        <v>43830</v>
      </c>
      <c r="P254" s="123"/>
      <c r="Q254" s="124"/>
      <c r="R254" s="126"/>
      <c r="S254" s="125">
        <v>40960</v>
      </c>
      <c r="T254" s="84">
        <f t="shared" si="3"/>
        <v>30959040</v>
      </c>
    </row>
    <row r="255" spans="1:20" x14ac:dyDescent="0.25">
      <c r="A255" s="145">
        <v>238</v>
      </c>
      <c r="B255" s="131">
        <v>43760</v>
      </c>
      <c r="C255" s="87">
        <v>860005114</v>
      </c>
      <c r="D255" s="117" t="s">
        <v>312</v>
      </c>
      <c r="E255" s="94" t="s">
        <v>313</v>
      </c>
      <c r="F255" s="118">
        <v>25127566</v>
      </c>
      <c r="G255" s="117" t="s">
        <v>96</v>
      </c>
      <c r="H255" s="119" t="s">
        <v>216</v>
      </c>
      <c r="I255" s="119">
        <v>20190351</v>
      </c>
      <c r="J255" s="127">
        <v>25127566</v>
      </c>
      <c r="K255" s="120">
        <v>20192168</v>
      </c>
      <c r="L255" s="119">
        <v>21020215</v>
      </c>
      <c r="M255" s="128">
        <v>25127566</v>
      </c>
      <c r="N255" s="122">
        <v>43760</v>
      </c>
      <c r="O255" s="122">
        <v>43770</v>
      </c>
      <c r="P255" s="123"/>
      <c r="Q255" s="124"/>
      <c r="R255" s="126"/>
      <c r="S255" s="125"/>
      <c r="T255" s="84">
        <f t="shared" si="3"/>
        <v>25127566</v>
      </c>
    </row>
    <row r="256" spans="1:20" x14ac:dyDescent="0.25">
      <c r="A256" s="145">
        <v>239</v>
      </c>
      <c r="B256" s="131">
        <v>43761</v>
      </c>
      <c r="C256" s="87">
        <v>1082777811</v>
      </c>
      <c r="D256" s="117" t="s">
        <v>314</v>
      </c>
      <c r="E256" s="94" t="s">
        <v>315</v>
      </c>
      <c r="F256" s="118">
        <v>12500000</v>
      </c>
      <c r="G256" s="117" t="s">
        <v>39</v>
      </c>
      <c r="H256" s="119" t="s">
        <v>316</v>
      </c>
      <c r="I256" s="119">
        <v>20190329</v>
      </c>
      <c r="J256" s="127">
        <v>12500000</v>
      </c>
      <c r="K256" s="120">
        <v>20192176</v>
      </c>
      <c r="L256" s="119">
        <v>2101020901</v>
      </c>
      <c r="M256" s="128">
        <v>12500000</v>
      </c>
      <c r="N256" s="122">
        <v>43761</v>
      </c>
      <c r="O256" s="122">
        <v>43799</v>
      </c>
      <c r="P256" s="123">
        <v>5291680</v>
      </c>
      <c r="Q256" s="124"/>
      <c r="R256" s="126"/>
      <c r="S256" s="125">
        <v>1638816</v>
      </c>
      <c r="T256" s="84">
        <f t="shared" si="3"/>
        <v>16152864</v>
      </c>
    </row>
    <row r="257" spans="1:20" x14ac:dyDescent="0.25">
      <c r="A257" s="145">
        <v>240</v>
      </c>
      <c r="B257" s="131">
        <v>43763</v>
      </c>
      <c r="C257" s="87">
        <v>93395601</v>
      </c>
      <c r="D257" s="117" t="s">
        <v>270</v>
      </c>
      <c r="E257" s="94" t="s">
        <v>194</v>
      </c>
      <c r="F257" s="118">
        <v>80000000</v>
      </c>
      <c r="G257" s="117" t="s">
        <v>96</v>
      </c>
      <c r="H257" s="119" t="s">
        <v>134</v>
      </c>
      <c r="I257" s="119">
        <v>20190375</v>
      </c>
      <c r="J257" s="127">
        <v>80000000</v>
      </c>
      <c r="K257" s="120">
        <v>20192192</v>
      </c>
      <c r="L257" s="119" t="s">
        <v>299</v>
      </c>
      <c r="M257" s="128">
        <v>80000000</v>
      </c>
      <c r="N257" s="122">
        <v>43727</v>
      </c>
      <c r="O257" s="122">
        <v>43757</v>
      </c>
      <c r="P257" s="123"/>
      <c r="Q257" s="124"/>
      <c r="R257" s="126"/>
      <c r="S257" s="125">
        <v>176</v>
      </c>
      <c r="T257" s="84">
        <f t="shared" si="3"/>
        <v>79999824</v>
      </c>
    </row>
    <row r="258" spans="1:20" x14ac:dyDescent="0.25">
      <c r="A258" s="145">
        <v>241</v>
      </c>
      <c r="B258" s="131">
        <v>43768</v>
      </c>
      <c r="C258" s="71">
        <v>93381221</v>
      </c>
      <c r="D258" s="72" t="s">
        <v>53</v>
      </c>
      <c r="E258" s="73" t="s">
        <v>217</v>
      </c>
      <c r="F258" s="127">
        <v>30000000</v>
      </c>
      <c r="G258" s="117" t="s">
        <v>39</v>
      </c>
      <c r="H258" s="119" t="s">
        <v>134</v>
      </c>
      <c r="I258" s="119">
        <v>20190385</v>
      </c>
      <c r="J258" s="127">
        <v>30000000</v>
      </c>
      <c r="K258" s="120">
        <v>20192196</v>
      </c>
      <c r="L258" s="119">
        <v>2101020901</v>
      </c>
      <c r="M258" s="128">
        <v>30000000</v>
      </c>
      <c r="N258" s="122"/>
      <c r="O258" s="122"/>
      <c r="P258" s="123">
        <v>7799280</v>
      </c>
      <c r="Q258" s="124"/>
      <c r="R258" s="126"/>
      <c r="S258" s="125">
        <v>1044450</v>
      </c>
      <c r="T258" s="84">
        <f t="shared" si="3"/>
        <v>36754830</v>
      </c>
    </row>
    <row r="259" spans="1:20" x14ac:dyDescent="0.25">
      <c r="A259" s="145">
        <v>242</v>
      </c>
      <c r="B259" s="131">
        <v>43769</v>
      </c>
      <c r="C259" s="71">
        <v>77171858</v>
      </c>
      <c r="D259" s="72" t="s">
        <v>37</v>
      </c>
      <c r="E259" s="94" t="s">
        <v>176</v>
      </c>
      <c r="F259" s="118">
        <v>35525640</v>
      </c>
      <c r="G259" s="117" t="s">
        <v>39</v>
      </c>
      <c r="H259" s="119" t="s">
        <v>134</v>
      </c>
      <c r="I259" s="119">
        <v>20190380</v>
      </c>
      <c r="J259" s="127">
        <v>35525640</v>
      </c>
      <c r="K259" s="120">
        <v>20192231</v>
      </c>
      <c r="L259" s="119">
        <v>2101020901</v>
      </c>
      <c r="M259" s="128">
        <v>35525640</v>
      </c>
      <c r="N259" s="122">
        <v>43770</v>
      </c>
      <c r="O259" s="122">
        <v>43799</v>
      </c>
      <c r="P259" s="123"/>
      <c r="Q259" s="124"/>
      <c r="R259" s="126"/>
      <c r="S259" s="125"/>
      <c r="T259" s="84">
        <f t="shared" si="3"/>
        <v>35525640</v>
      </c>
    </row>
    <row r="260" spans="1:20" x14ac:dyDescent="0.25">
      <c r="A260" s="145">
        <v>243</v>
      </c>
      <c r="B260" s="131">
        <v>43769</v>
      </c>
      <c r="C260" s="87">
        <v>90114864</v>
      </c>
      <c r="D260" s="117" t="s">
        <v>44</v>
      </c>
      <c r="E260" s="94" t="s">
        <v>317</v>
      </c>
      <c r="F260" s="118">
        <v>40365000</v>
      </c>
      <c r="G260" s="117" t="s">
        <v>39</v>
      </c>
      <c r="H260" s="119" t="s">
        <v>134</v>
      </c>
      <c r="I260" s="119">
        <v>20190376</v>
      </c>
      <c r="J260" s="127">
        <v>40365000</v>
      </c>
      <c r="K260" s="120">
        <v>20192232</v>
      </c>
      <c r="L260" s="119">
        <v>2101020901</v>
      </c>
      <c r="M260" s="128">
        <v>40365000</v>
      </c>
      <c r="N260" s="122">
        <v>43770</v>
      </c>
      <c r="O260" s="122">
        <v>43799</v>
      </c>
      <c r="P260" s="123"/>
      <c r="Q260" s="124"/>
      <c r="R260" s="126"/>
      <c r="S260" s="126"/>
      <c r="T260" s="84">
        <f t="shared" si="3"/>
        <v>40365000</v>
      </c>
    </row>
    <row r="261" spans="1:20" x14ac:dyDescent="0.25">
      <c r="A261" s="145">
        <v>244</v>
      </c>
      <c r="B261" s="131">
        <v>43769</v>
      </c>
      <c r="C261" s="87">
        <v>93134205</v>
      </c>
      <c r="D261" s="117" t="s">
        <v>42</v>
      </c>
      <c r="E261" s="94" t="s">
        <v>318</v>
      </c>
      <c r="F261" s="118">
        <v>34056000</v>
      </c>
      <c r="G261" s="117" t="s">
        <v>39</v>
      </c>
      <c r="H261" s="119" t="s">
        <v>134</v>
      </c>
      <c r="I261" s="119">
        <v>20190377</v>
      </c>
      <c r="J261" s="127">
        <v>35056000</v>
      </c>
      <c r="K261" s="120">
        <v>20192233</v>
      </c>
      <c r="L261" s="119">
        <v>2101020901</v>
      </c>
      <c r="M261" s="128">
        <v>34056000</v>
      </c>
      <c r="N261" s="122">
        <v>43770</v>
      </c>
      <c r="O261" s="122">
        <v>43799</v>
      </c>
      <c r="P261" s="123"/>
      <c r="Q261" s="124"/>
      <c r="R261" s="126"/>
      <c r="S261" s="126">
        <v>2270400</v>
      </c>
      <c r="T261" s="84">
        <f t="shared" si="3"/>
        <v>31785600</v>
      </c>
    </row>
    <row r="262" spans="1:20" x14ac:dyDescent="0.25">
      <c r="A262" s="145">
        <v>245</v>
      </c>
      <c r="B262" s="131">
        <v>43769</v>
      </c>
      <c r="C262" s="87">
        <v>10934442</v>
      </c>
      <c r="D262" s="117" t="s">
        <v>46</v>
      </c>
      <c r="E262" s="94" t="s">
        <v>319</v>
      </c>
      <c r="F262" s="118">
        <v>28500000</v>
      </c>
      <c r="G262" s="117" t="s">
        <v>39</v>
      </c>
      <c r="H262" s="119" t="s">
        <v>134</v>
      </c>
      <c r="I262" s="119">
        <v>20190378</v>
      </c>
      <c r="J262" s="127">
        <v>28500000</v>
      </c>
      <c r="K262" s="120">
        <v>20192234</v>
      </c>
      <c r="L262" s="119">
        <v>2101020901</v>
      </c>
      <c r="M262" s="128">
        <v>28500000</v>
      </c>
      <c r="N262" s="122">
        <v>43770</v>
      </c>
      <c r="O262" s="122">
        <v>43799</v>
      </c>
      <c r="P262" s="123"/>
      <c r="Q262" s="124"/>
      <c r="R262" s="126"/>
      <c r="S262" s="126"/>
      <c r="T262" s="84">
        <f t="shared" si="3"/>
        <v>28500000</v>
      </c>
    </row>
    <row r="263" spans="1:20" x14ac:dyDescent="0.25">
      <c r="A263" s="145">
        <v>246</v>
      </c>
      <c r="B263" s="131">
        <v>43769</v>
      </c>
      <c r="C263" s="87">
        <v>38141763</v>
      </c>
      <c r="D263" s="117" t="s">
        <v>92</v>
      </c>
      <c r="E263" s="94" t="s">
        <v>320</v>
      </c>
      <c r="F263" s="118">
        <v>8000000</v>
      </c>
      <c r="G263" s="117" t="s">
        <v>39</v>
      </c>
      <c r="H263" s="119" t="s">
        <v>134</v>
      </c>
      <c r="I263" s="119">
        <v>20190412</v>
      </c>
      <c r="J263" s="127">
        <v>8000000</v>
      </c>
      <c r="K263" s="120">
        <v>20192235</v>
      </c>
      <c r="L263" s="119">
        <v>2101020902</v>
      </c>
      <c r="M263" s="128">
        <v>8000000</v>
      </c>
      <c r="N263" s="122">
        <v>43770</v>
      </c>
      <c r="O263" s="122">
        <v>43799</v>
      </c>
      <c r="P263" s="123"/>
      <c r="Q263" s="124"/>
      <c r="R263" s="126"/>
      <c r="S263" s="126"/>
      <c r="T263" s="84">
        <f t="shared" ref="T263:T327" si="4">+F263++P263+Q263-S263</f>
        <v>8000000</v>
      </c>
    </row>
    <row r="264" spans="1:20" x14ac:dyDescent="0.25">
      <c r="A264" s="145">
        <v>247</v>
      </c>
      <c r="B264" s="131">
        <v>43769</v>
      </c>
      <c r="C264" s="71">
        <v>1110516578</v>
      </c>
      <c r="D264" s="72" t="s">
        <v>293</v>
      </c>
      <c r="E264" s="94" t="s">
        <v>321</v>
      </c>
      <c r="F264" s="118">
        <v>6771984</v>
      </c>
      <c r="G264" s="117" t="s">
        <v>39</v>
      </c>
      <c r="H264" s="119" t="s">
        <v>134</v>
      </c>
      <c r="I264" s="119">
        <v>20190386</v>
      </c>
      <c r="J264" s="127">
        <v>6771984</v>
      </c>
      <c r="K264" s="120">
        <v>20192236</v>
      </c>
      <c r="L264" s="119">
        <v>2101020901</v>
      </c>
      <c r="M264" s="128">
        <v>6771984</v>
      </c>
      <c r="N264" s="122">
        <v>43770</v>
      </c>
      <c r="O264" s="122">
        <v>43799</v>
      </c>
      <c r="P264" s="123"/>
      <c r="Q264" s="124"/>
      <c r="R264" s="126"/>
      <c r="S264" s="126"/>
      <c r="T264" s="84">
        <f t="shared" si="4"/>
        <v>6771984</v>
      </c>
    </row>
    <row r="265" spans="1:20" x14ac:dyDescent="0.25">
      <c r="A265" s="145">
        <v>248</v>
      </c>
      <c r="B265" s="131">
        <v>43769</v>
      </c>
      <c r="C265" s="87">
        <v>1014241769</v>
      </c>
      <c r="D265" s="117" t="s">
        <v>65</v>
      </c>
      <c r="E265" s="94" t="s">
        <v>322</v>
      </c>
      <c r="F265" s="118">
        <v>6673944</v>
      </c>
      <c r="G265" s="117" t="s">
        <v>39</v>
      </c>
      <c r="H265" s="119" t="s">
        <v>134</v>
      </c>
      <c r="I265" s="119">
        <v>20190387</v>
      </c>
      <c r="J265" s="127">
        <v>6673944</v>
      </c>
      <c r="K265" s="120">
        <v>20192237</v>
      </c>
      <c r="L265" s="119">
        <v>2101020901</v>
      </c>
      <c r="M265" s="128">
        <v>6673944</v>
      </c>
      <c r="N265" s="122">
        <v>43770</v>
      </c>
      <c r="O265" s="122">
        <v>43799</v>
      </c>
      <c r="P265" s="123"/>
      <c r="Q265" s="124"/>
      <c r="R265" s="126"/>
      <c r="S265" s="126">
        <v>807024</v>
      </c>
      <c r="T265" s="84">
        <f t="shared" si="4"/>
        <v>5866920</v>
      </c>
    </row>
    <row r="266" spans="1:20" x14ac:dyDescent="0.25">
      <c r="A266" s="145">
        <v>249</v>
      </c>
      <c r="B266" s="131">
        <v>43769</v>
      </c>
      <c r="C266" s="87" t="s">
        <v>323</v>
      </c>
      <c r="D266" s="117" t="s">
        <v>79</v>
      </c>
      <c r="E266" s="94" t="s">
        <v>324</v>
      </c>
      <c r="F266" s="118">
        <v>4735332</v>
      </c>
      <c r="G266" s="117" t="s">
        <v>39</v>
      </c>
      <c r="H266" s="119" t="s">
        <v>134</v>
      </c>
      <c r="I266" s="119">
        <v>20190388</v>
      </c>
      <c r="J266" s="127">
        <v>4735332</v>
      </c>
      <c r="K266" s="120">
        <v>20192238</v>
      </c>
      <c r="L266" s="119">
        <v>2101020901</v>
      </c>
      <c r="M266" s="128">
        <v>4735332</v>
      </c>
      <c r="N266" s="122">
        <v>43770</v>
      </c>
      <c r="O266" s="122">
        <v>43799</v>
      </c>
      <c r="P266" s="123"/>
      <c r="Q266" s="124"/>
      <c r="R266" s="126"/>
      <c r="S266" s="126"/>
      <c r="T266" s="84">
        <f t="shared" si="4"/>
        <v>4735332</v>
      </c>
    </row>
    <row r="267" spans="1:20" x14ac:dyDescent="0.25">
      <c r="A267" s="145">
        <v>250</v>
      </c>
      <c r="B267" s="131">
        <v>43769</v>
      </c>
      <c r="C267" s="87">
        <v>1045701331</v>
      </c>
      <c r="D267" s="117" t="s">
        <v>66</v>
      </c>
      <c r="E267" s="94" t="s">
        <v>325</v>
      </c>
      <c r="F267" s="118">
        <v>6123888</v>
      </c>
      <c r="G267" s="117" t="s">
        <v>39</v>
      </c>
      <c r="H267" s="119" t="s">
        <v>134</v>
      </c>
      <c r="I267" s="119">
        <v>20190389</v>
      </c>
      <c r="J267" s="127">
        <v>6123888</v>
      </c>
      <c r="K267" s="120">
        <v>20192240</v>
      </c>
      <c r="L267" s="119">
        <v>2101020901</v>
      </c>
      <c r="M267" s="128">
        <v>6123888</v>
      </c>
      <c r="N267" s="122">
        <v>43769</v>
      </c>
      <c r="O267" s="122">
        <v>43799</v>
      </c>
      <c r="P267" s="123"/>
      <c r="Q267" s="124"/>
      <c r="R267" s="126"/>
      <c r="S267" s="126"/>
      <c r="T267" s="84">
        <f t="shared" si="4"/>
        <v>6123888</v>
      </c>
    </row>
    <row r="268" spans="1:20" x14ac:dyDescent="0.25">
      <c r="A268" s="145">
        <v>251</v>
      </c>
      <c r="B268" s="131">
        <v>43769</v>
      </c>
      <c r="C268" s="87">
        <v>1106769130</v>
      </c>
      <c r="D268" s="117" t="s">
        <v>75</v>
      </c>
      <c r="E268" s="94" t="s">
        <v>326</v>
      </c>
      <c r="F268" s="118">
        <v>6263208</v>
      </c>
      <c r="G268" s="117" t="s">
        <v>39</v>
      </c>
      <c r="H268" s="119" t="s">
        <v>134</v>
      </c>
      <c r="I268" s="119">
        <v>20190390</v>
      </c>
      <c r="J268" s="127">
        <v>6263208</v>
      </c>
      <c r="K268" s="120">
        <v>20192241</v>
      </c>
      <c r="L268" s="119">
        <v>2101020901</v>
      </c>
      <c r="M268" s="128">
        <v>6263208</v>
      </c>
      <c r="N268" s="122">
        <v>43770</v>
      </c>
      <c r="O268" s="122">
        <v>43799</v>
      </c>
      <c r="P268" s="123"/>
      <c r="Q268" s="124"/>
      <c r="R268" s="126"/>
      <c r="S268" s="126">
        <v>176472</v>
      </c>
      <c r="T268" s="84">
        <f t="shared" si="4"/>
        <v>6086736</v>
      </c>
    </row>
    <row r="269" spans="1:20" x14ac:dyDescent="0.25">
      <c r="A269" s="145">
        <v>252</v>
      </c>
      <c r="B269" s="131">
        <v>43769</v>
      </c>
      <c r="C269" s="87">
        <v>14013837</v>
      </c>
      <c r="D269" s="117" t="s">
        <v>67</v>
      </c>
      <c r="E269" s="94" t="s">
        <v>324</v>
      </c>
      <c r="F269" s="118">
        <v>6946392</v>
      </c>
      <c r="G269" s="117" t="s">
        <v>39</v>
      </c>
      <c r="H269" s="119" t="s">
        <v>134</v>
      </c>
      <c r="I269" s="119">
        <v>20190391</v>
      </c>
      <c r="J269" s="127">
        <v>6946392</v>
      </c>
      <c r="K269" s="120">
        <v>20192242</v>
      </c>
      <c r="L269" s="119">
        <v>2101020901</v>
      </c>
      <c r="M269" s="128">
        <v>6946392</v>
      </c>
      <c r="N269" s="122">
        <v>43770</v>
      </c>
      <c r="O269" s="122">
        <v>43799</v>
      </c>
      <c r="P269" s="123"/>
      <c r="Q269" s="124"/>
      <c r="R269" s="126"/>
      <c r="S269" s="126"/>
      <c r="T269" s="84">
        <f t="shared" si="4"/>
        <v>6946392</v>
      </c>
    </row>
    <row r="270" spans="1:20" x14ac:dyDescent="0.25">
      <c r="A270" s="145">
        <v>253</v>
      </c>
      <c r="B270" s="131">
        <v>43769</v>
      </c>
      <c r="C270" s="87">
        <v>1018433321</v>
      </c>
      <c r="D270" s="117" t="s">
        <v>81</v>
      </c>
      <c r="E270" s="94" t="s">
        <v>324</v>
      </c>
      <c r="F270" s="118">
        <v>6235644</v>
      </c>
      <c r="G270" s="117" t="s">
        <v>39</v>
      </c>
      <c r="H270" s="119" t="s">
        <v>134</v>
      </c>
      <c r="I270" s="119">
        <v>20190392</v>
      </c>
      <c r="J270" s="127">
        <v>6235644</v>
      </c>
      <c r="K270" s="120">
        <v>20192243</v>
      </c>
      <c r="L270" s="119">
        <v>2101020901</v>
      </c>
      <c r="M270" s="128">
        <v>6235644</v>
      </c>
      <c r="N270" s="122">
        <v>43770</v>
      </c>
      <c r="O270" s="122">
        <v>43799</v>
      </c>
      <c r="P270" s="123"/>
      <c r="Q270" s="124"/>
      <c r="R270" s="126"/>
      <c r="S270" s="126"/>
      <c r="T270" s="84">
        <f t="shared" si="4"/>
        <v>6235644</v>
      </c>
    </row>
    <row r="271" spans="1:20" x14ac:dyDescent="0.25">
      <c r="A271" s="145">
        <v>254</v>
      </c>
      <c r="B271" s="131">
        <v>43769</v>
      </c>
      <c r="C271" s="87">
        <v>1129536361</v>
      </c>
      <c r="D271" s="117" t="s">
        <v>68</v>
      </c>
      <c r="E271" s="94" t="s">
        <v>327</v>
      </c>
      <c r="F271" s="118">
        <v>6542364</v>
      </c>
      <c r="G271" s="117" t="s">
        <v>39</v>
      </c>
      <c r="H271" s="119" t="s">
        <v>198</v>
      </c>
      <c r="I271" s="119">
        <v>20190393</v>
      </c>
      <c r="J271" s="127">
        <v>6542364</v>
      </c>
      <c r="K271" s="120">
        <v>20192244</v>
      </c>
      <c r="L271" s="119">
        <v>2101020901</v>
      </c>
      <c r="M271" s="128">
        <v>6542364</v>
      </c>
      <c r="N271" s="122">
        <v>43770</v>
      </c>
      <c r="O271" s="122">
        <v>43799</v>
      </c>
      <c r="P271" s="123"/>
      <c r="Q271" s="124"/>
      <c r="R271" s="126"/>
      <c r="S271" s="126"/>
      <c r="T271" s="84">
        <f t="shared" si="4"/>
        <v>6542364</v>
      </c>
    </row>
    <row r="272" spans="1:20" x14ac:dyDescent="0.25">
      <c r="A272" s="145">
        <v>255</v>
      </c>
      <c r="B272" s="131">
        <v>43769</v>
      </c>
      <c r="C272" s="87">
        <v>1053816665</v>
      </c>
      <c r="D272" s="117" t="s">
        <v>69</v>
      </c>
      <c r="E272" s="94" t="s">
        <v>321</v>
      </c>
      <c r="F272" s="118">
        <v>6879828</v>
      </c>
      <c r="G272" s="117" t="s">
        <v>39</v>
      </c>
      <c r="H272" s="119" t="s">
        <v>198</v>
      </c>
      <c r="I272" s="119">
        <v>20190394</v>
      </c>
      <c r="J272" s="127">
        <v>6879828</v>
      </c>
      <c r="K272" s="120">
        <v>20192245</v>
      </c>
      <c r="L272" s="119">
        <v>2101020901</v>
      </c>
      <c r="M272" s="128">
        <v>6879828</v>
      </c>
      <c r="N272" s="122">
        <v>43770</v>
      </c>
      <c r="O272" s="122">
        <v>43799</v>
      </c>
      <c r="P272" s="123">
        <v>352944</v>
      </c>
      <c r="Q272" s="124"/>
      <c r="R272" s="126"/>
      <c r="S272" s="126"/>
      <c r="T272" s="84">
        <f t="shared" si="4"/>
        <v>7232772</v>
      </c>
    </row>
    <row r="273" spans="1:20" x14ac:dyDescent="0.25">
      <c r="A273" s="145">
        <v>256</v>
      </c>
      <c r="B273" s="131">
        <v>43769</v>
      </c>
      <c r="C273" s="87">
        <v>1110524406</v>
      </c>
      <c r="D273" s="117" t="s">
        <v>82</v>
      </c>
      <c r="E273" s="94" t="s">
        <v>321</v>
      </c>
      <c r="F273" s="118">
        <v>6147108</v>
      </c>
      <c r="G273" s="117" t="s">
        <v>39</v>
      </c>
      <c r="H273" s="119" t="s">
        <v>198</v>
      </c>
      <c r="I273" s="119">
        <v>20190395</v>
      </c>
      <c r="J273" s="127">
        <v>6147108</v>
      </c>
      <c r="K273" s="120">
        <v>20192246</v>
      </c>
      <c r="L273" s="119">
        <v>2101020901</v>
      </c>
      <c r="M273" s="128">
        <v>6147108</v>
      </c>
      <c r="N273" s="122">
        <v>43770</v>
      </c>
      <c r="O273" s="122">
        <v>43799</v>
      </c>
      <c r="P273" s="123"/>
      <c r="Q273" s="124"/>
      <c r="R273" s="126"/>
      <c r="S273" s="126">
        <v>264708</v>
      </c>
      <c r="T273" s="84">
        <f t="shared" si="4"/>
        <v>5882400</v>
      </c>
    </row>
    <row r="274" spans="1:20" x14ac:dyDescent="0.25">
      <c r="A274" s="145">
        <v>257</v>
      </c>
      <c r="B274" s="131">
        <v>43769</v>
      </c>
      <c r="C274" s="87">
        <v>1007028022</v>
      </c>
      <c r="D274" s="117" t="s">
        <v>181</v>
      </c>
      <c r="E274" s="94" t="s">
        <v>324</v>
      </c>
      <c r="F274" s="118">
        <v>6259080</v>
      </c>
      <c r="G274" s="117" t="s">
        <v>39</v>
      </c>
      <c r="H274" s="119" t="s">
        <v>198</v>
      </c>
      <c r="I274" s="119">
        <v>20190396</v>
      </c>
      <c r="J274" s="127">
        <v>6259080</v>
      </c>
      <c r="K274" s="120">
        <v>20192247</v>
      </c>
      <c r="L274" s="119">
        <v>2101020901</v>
      </c>
      <c r="M274" s="128">
        <v>6259080</v>
      </c>
      <c r="N274" s="122">
        <v>43770</v>
      </c>
      <c r="O274" s="122">
        <v>43799</v>
      </c>
      <c r="P274" s="123"/>
      <c r="Q274" s="124"/>
      <c r="R274" s="126"/>
      <c r="S274" s="126">
        <v>109392</v>
      </c>
      <c r="T274" s="84">
        <f t="shared" si="4"/>
        <v>6149688</v>
      </c>
    </row>
    <row r="275" spans="1:20" x14ac:dyDescent="0.25">
      <c r="A275" s="145">
        <v>258</v>
      </c>
      <c r="B275" s="131">
        <v>43769</v>
      </c>
      <c r="C275" s="87">
        <v>1109845146</v>
      </c>
      <c r="D275" s="117" t="s">
        <v>85</v>
      </c>
      <c r="E275" s="94" t="s">
        <v>321</v>
      </c>
      <c r="F275" s="118">
        <v>6588804</v>
      </c>
      <c r="G275" s="117" t="s">
        <v>39</v>
      </c>
      <c r="H275" s="119" t="s">
        <v>134</v>
      </c>
      <c r="I275" s="119">
        <v>20190397</v>
      </c>
      <c r="J275" s="127">
        <v>6588804</v>
      </c>
      <c r="K275" s="120">
        <v>20192248</v>
      </c>
      <c r="L275" s="119">
        <v>2101020901</v>
      </c>
      <c r="M275" s="128">
        <v>6588804</v>
      </c>
      <c r="N275" s="122">
        <v>43770</v>
      </c>
      <c r="O275" s="122">
        <v>43799</v>
      </c>
      <c r="P275" s="123"/>
      <c r="Q275" s="124"/>
      <c r="R275" s="126"/>
      <c r="S275" s="126">
        <v>109392</v>
      </c>
      <c r="T275" s="84">
        <f t="shared" si="4"/>
        <v>6479412</v>
      </c>
    </row>
    <row r="276" spans="1:20" x14ac:dyDescent="0.25">
      <c r="A276" s="145">
        <v>259</v>
      </c>
      <c r="B276" s="131">
        <v>43769</v>
      </c>
      <c r="C276" s="87">
        <v>1033706169</v>
      </c>
      <c r="D276" s="117" t="s">
        <v>77</v>
      </c>
      <c r="E276" s="94" t="s">
        <v>328</v>
      </c>
      <c r="F276" s="118">
        <v>5141424</v>
      </c>
      <c r="G276" s="117" t="s">
        <v>39</v>
      </c>
      <c r="H276" s="119" t="s">
        <v>198</v>
      </c>
      <c r="I276" s="119">
        <v>20190398</v>
      </c>
      <c r="J276" s="127">
        <v>5141424</v>
      </c>
      <c r="K276" s="120">
        <v>20192249</v>
      </c>
      <c r="L276" s="119">
        <v>2101020901</v>
      </c>
      <c r="M276" s="128">
        <v>5141424</v>
      </c>
      <c r="N276" s="122">
        <v>43770</v>
      </c>
      <c r="O276" s="122">
        <v>43799</v>
      </c>
      <c r="P276" s="123"/>
      <c r="Q276" s="124"/>
      <c r="R276" s="126"/>
      <c r="S276" s="126"/>
      <c r="T276" s="84">
        <f t="shared" si="4"/>
        <v>5141424</v>
      </c>
    </row>
    <row r="277" spans="1:20" x14ac:dyDescent="0.25">
      <c r="A277" s="145">
        <v>260</v>
      </c>
      <c r="B277" s="131">
        <v>43769</v>
      </c>
      <c r="C277" s="87">
        <v>1129581371</v>
      </c>
      <c r="D277" s="117" t="s">
        <v>204</v>
      </c>
      <c r="E277" s="94" t="s">
        <v>321</v>
      </c>
      <c r="F277" s="118">
        <v>6942780</v>
      </c>
      <c r="G277" s="117" t="s">
        <v>39</v>
      </c>
      <c r="H277" s="119" t="s">
        <v>198</v>
      </c>
      <c r="I277" s="119">
        <v>20190399</v>
      </c>
      <c r="J277" s="127">
        <v>6942780</v>
      </c>
      <c r="K277" s="120">
        <v>20192250</v>
      </c>
      <c r="L277" s="119">
        <v>2101020901</v>
      </c>
      <c r="M277" s="128">
        <v>6942780</v>
      </c>
      <c r="N277" s="122">
        <v>43770</v>
      </c>
      <c r="O277" s="122">
        <v>43799</v>
      </c>
      <c r="P277" s="123"/>
      <c r="Q277" s="124"/>
      <c r="R277" s="126"/>
      <c r="S277" s="126"/>
      <c r="T277" s="84">
        <f t="shared" si="4"/>
        <v>6942780</v>
      </c>
    </row>
    <row r="278" spans="1:20" x14ac:dyDescent="0.25">
      <c r="A278" s="145">
        <v>261</v>
      </c>
      <c r="B278" s="131">
        <v>43769</v>
      </c>
      <c r="C278" s="87">
        <v>1110543609</v>
      </c>
      <c r="D278" s="117" t="s">
        <v>72</v>
      </c>
      <c r="E278" s="94" t="s">
        <v>329</v>
      </c>
      <c r="F278" s="118">
        <v>6954132</v>
      </c>
      <c r="G278" s="117" t="s">
        <v>39</v>
      </c>
      <c r="H278" s="119" t="s">
        <v>198</v>
      </c>
      <c r="I278" s="119">
        <v>20190400</v>
      </c>
      <c r="J278" s="127">
        <v>6954132</v>
      </c>
      <c r="K278" s="120">
        <v>20192251</v>
      </c>
      <c r="L278" s="119">
        <v>2101020901</v>
      </c>
      <c r="M278" s="128">
        <v>6954132</v>
      </c>
      <c r="N278" s="122">
        <v>43770</v>
      </c>
      <c r="O278" s="122">
        <v>43799</v>
      </c>
      <c r="P278" s="123"/>
      <c r="Q278" s="124"/>
      <c r="R278" s="126"/>
      <c r="S278" s="126"/>
      <c r="T278" s="84">
        <f t="shared" si="4"/>
        <v>6954132</v>
      </c>
    </row>
    <row r="279" spans="1:20" x14ac:dyDescent="0.25">
      <c r="A279" s="145">
        <v>262</v>
      </c>
      <c r="B279" s="131">
        <v>43769</v>
      </c>
      <c r="C279" s="87">
        <v>1013633460</v>
      </c>
      <c r="D279" s="117" t="s">
        <v>182</v>
      </c>
      <c r="E279" s="94" t="s">
        <v>324</v>
      </c>
      <c r="F279" s="118">
        <v>6176520</v>
      </c>
      <c r="G279" s="117" t="s">
        <v>39</v>
      </c>
      <c r="H279" s="119" t="s">
        <v>198</v>
      </c>
      <c r="I279" s="119">
        <v>20190401</v>
      </c>
      <c r="J279" s="127">
        <v>6176520</v>
      </c>
      <c r="K279" s="120">
        <v>20192252</v>
      </c>
      <c r="L279" s="119">
        <v>2101020901</v>
      </c>
      <c r="M279" s="128">
        <v>6176520</v>
      </c>
      <c r="N279" s="122">
        <v>43770</v>
      </c>
      <c r="O279" s="122">
        <v>43799</v>
      </c>
      <c r="P279" s="123"/>
      <c r="Q279" s="124"/>
      <c r="R279" s="126"/>
      <c r="S279" s="126">
        <v>352944</v>
      </c>
      <c r="T279" s="84">
        <f t="shared" si="4"/>
        <v>5823576</v>
      </c>
    </row>
    <row r="280" spans="1:20" x14ac:dyDescent="0.25">
      <c r="A280" s="145">
        <v>263</v>
      </c>
      <c r="B280" s="131">
        <v>43769</v>
      </c>
      <c r="C280" s="87">
        <v>19563465</v>
      </c>
      <c r="D280" s="117" t="s">
        <v>74</v>
      </c>
      <c r="E280" s="94" t="s">
        <v>324</v>
      </c>
      <c r="F280" s="118">
        <v>6958776</v>
      </c>
      <c r="G280" s="117" t="s">
        <v>39</v>
      </c>
      <c r="H280" s="119" t="s">
        <v>198</v>
      </c>
      <c r="I280" s="119">
        <v>20190405</v>
      </c>
      <c r="J280" s="127">
        <v>6958776</v>
      </c>
      <c r="K280" s="120">
        <v>20192253</v>
      </c>
      <c r="L280" s="119">
        <v>2101020901</v>
      </c>
      <c r="M280" s="128">
        <v>6958776</v>
      </c>
      <c r="N280" s="122">
        <v>43770</v>
      </c>
      <c r="O280" s="122">
        <v>43799</v>
      </c>
      <c r="P280" s="123"/>
      <c r="Q280" s="124"/>
      <c r="R280" s="126"/>
      <c r="S280" s="126"/>
      <c r="T280" s="84">
        <f t="shared" si="4"/>
        <v>6958776</v>
      </c>
    </row>
    <row r="281" spans="1:20" x14ac:dyDescent="0.25">
      <c r="A281" s="145">
        <v>264</v>
      </c>
      <c r="B281" s="131">
        <v>43769</v>
      </c>
      <c r="C281" s="87">
        <v>1019074711</v>
      </c>
      <c r="D281" s="117" t="s">
        <v>84</v>
      </c>
      <c r="E281" s="94" t="s">
        <v>324</v>
      </c>
      <c r="F281" s="118">
        <v>6076416</v>
      </c>
      <c r="G281" s="117" t="s">
        <v>39</v>
      </c>
      <c r="H281" s="119" t="s">
        <v>134</v>
      </c>
      <c r="I281" s="119">
        <v>20190406</v>
      </c>
      <c r="J281" s="127">
        <v>6076416</v>
      </c>
      <c r="K281" s="120">
        <v>20192254</v>
      </c>
      <c r="L281" s="119">
        <v>2101020901</v>
      </c>
      <c r="M281" s="128">
        <v>6076416</v>
      </c>
      <c r="N281" s="122">
        <v>43770</v>
      </c>
      <c r="O281" s="122">
        <v>43799</v>
      </c>
      <c r="P281" s="123"/>
      <c r="Q281" s="124"/>
      <c r="R281" s="126"/>
      <c r="S281" s="126"/>
      <c r="T281" s="84">
        <f t="shared" si="4"/>
        <v>6076416</v>
      </c>
    </row>
    <row r="282" spans="1:20" x14ac:dyDescent="0.25">
      <c r="A282" s="145">
        <v>265</v>
      </c>
      <c r="B282" s="131">
        <v>43769</v>
      </c>
      <c r="C282" s="87">
        <v>1106776420</v>
      </c>
      <c r="D282" s="117" t="s">
        <v>141</v>
      </c>
      <c r="E282" s="94" t="s">
        <v>321</v>
      </c>
      <c r="F282" s="118">
        <v>6789528</v>
      </c>
      <c r="G282" s="117" t="s">
        <v>39</v>
      </c>
      <c r="H282" s="119" t="s">
        <v>198</v>
      </c>
      <c r="I282" s="119">
        <v>20190407</v>
      </c>
      <c r="J282" s="127">
        <v>6789528</v>
      </c>
      <c r="K282" s="120">
        <v>20192255</v>
      </c>
      <c r="L282" s="119">
        <v>2101020901</v>
      </c>
      <c r="M282" s="128">
        <v>6789528</v>
      </c>
      <c r="N282" s="122">
        <v>43770</v>
      </c>
      <c r="O282" s="122">
        <v>43799</v>
      </c>
      <c r="P282" s="123"/>
      <c r="Q282" s="124"/>
      <c r="R282" s="126"/>
      <c r="S282" s="126">
        <v>976272</v>
      </c>
      <c r="T282" s="84">
        <f t="shared" si="4"/>
        <v>5813256</v>
      </c>
    </row>
    <row r="283" spans="1:20" x14ac:dyDescent="0.25">
      <c r="A283" s="145">
        <v>266</v>
      </c>
      <c r="B283" s="131">
        <v>43769</v>
      </c>
      <c r="C283" s="87">
        <v>1110473705</v>
      </c>
      <c r="D283" s="117" t="s">
        <v>143</v>
      </c>
      <c r="E283" s="94" t="s">
        <v>321</v>
      </c>
      <c r="F283" s="118">
        <v>6235344</v>
      </c>
      <c r="G283" s="117" t="s">
        <v>39</v>
      </c>
      <c r="H283" s="119" t="s">
        <v>198</v>
      </c>
      <c r="I283" s="119">
        <v>20190408</v>
      </c>
      <c r="J283" s="127">
        <v>6235344</v>
      </c>
      <c r="K283" s="120">
        <v>20192256</v>
      </c>
      <c r="L283" s="119">
        <v>2101020901</v>
      </c>
      <c r="M283" s="128">
        <v>6235344</v>
      </c>
      <c r="N283" s="122">
        <v>43770</v>
      </c>
      <c r="O283" s="122">
        <v>43799</v>
      </c>
      <c r="P283" s="123"/>
      <c r="Q283" s="124"/>
      <c r="R283" s="126"/>
      <c r="S283" s="126"/>
      <c r="T283" s="84">
        <f t="shared" si="4"/>
        <v>6235344</v>
      </c>
    </row>
    <row r="284" spans="1:20" x14ac:dyDescent="0.25">
      <c r="A284" s="145">
        <v>267</v>
      </c>
      <c r="B284" s="131">
        <v>43769</v>
      </c>
      <c r="C284" s="87">
        <v>1106768788</v>
      </c>
      <c r="D284" s="117" t="s">
        <v>155</v>
      </c>
      <c r="E284" s="94" t="s">
        <v>330</v>
      </c>
      <c r="F284" s="118">
        <v>5977860</v>
      </c>
      <c r="G284" s="117" t="s">
        <v>39</v>
      </c>
      <c r="H284" s="119" t="s">
        <v>134</v>
      </c>
      <c r="I284" s="119">
        <v>20190409</v>
      </c>
      <c r="J284" s="127">
        <v>5977860</v>
      </c>
      <c r="K284" s="120">
        <v>20192257</v>
      </c>
      <c r="L284" s="119">
        <v>2101020901</v>
      </c>
      <c r="M284" s="128">
        <v>5977860</v>
      </c>
      <c r="N284" s="122">
        <v>43770</v>
      </c>
      <c r="O284" s="122">
        <v>43799</v>
      </c>
      <c r="P284" s="123"/>
      <c r="Q284" s="124"/>
      <c r="R284" s="126"/>
      <c r="S284" s="126"/>
      <c r="T284" s="84">
        <f t="shared" si="4"/>
        <v>5977860</v>
      </c>
    </row>
    <row r="285" spans="1:20" x14ac:dyDescent="0.25">
      <c r="A285" s="543">
        <v>268</v>
      </c>
      <c r="B285" s="541" t="s">
        <v>1156</v>
      </c>
      <c r="C285" s="541" t="s">
        <v>1156</v>
      </c>
      <c r="D285" s="541" t="s">
        <v>1161</v>
      </c>
      <c r="E285" s="541" t="s">
        <v>1156</v>
      </c>
      <c r="F285" s="541" t="s">
        <v>1156</v>
      </c>
      <c r="G285" s="541" t="s">
        <v>1156</v>
      </c>
      <c r="H285" s="385"/>
      <c r="I285" s="385"/>
      <c r="J285" s="127"/>
      <c r="K285" s="120"/>
      <c r="L285" s="385"/>
      <c r="M285" s="128"/>
      <c r="N285" s="122"/>
      <c r="O285" s="122"/>
      <c r="P285" s="123"/>
      <c r="Q285" s="124"/>
      <c r="R285" s="126"/>
      <c r="S285" s="126"/>
      <c r="T285" s="84"/>
    </row>
    <row r="286" spans="1:20" x14ac:dyDescent="0.25">
      <c r="A286" s="145">
        <v>269</v>
      </c>
      <c r="B286" s="131">
        <v>43769</v>
      </c>
      <c r="C286" s="87">
        <v>14136595</v>
      </c>
      <c r="D286" s="117" t="s">
        <v>331</v>
      </c>
      <c r="E286" s="94" t="s">
        <v>332</v>
      </c>
      <c r="F286" s="118">
        <v>2710318</v>
      </c>
      <c r="G286" s="117" t="s">
        <v>39</v>
      </c>
      <c r="H286" s="119" t="s">
        <v>134</v>
      </c>
      <c r="I286" s="119">
        <v>20190414</v>
      </c>
      <c r="J286" s="127">
        <v>2710318</v>
      </c>
      <c r="K286" s="120">
        <v>20192374</v>
      </c>
      <c r="L286" s="119">
        <v>2101020901</v>
      </c>
      <c r="M286" s="128">
        <v>2710318</v>
      </c>
      <c r="N286" s="122">
        <v>43774</v>
      </c>
      <c r="O286" s="122">
        <v>43804</v>
      </c>
      <c r="P286" s="123"/>
      <c r="Q286" s="124"/>
      <c r="R286" s="126"/>
      <c r="S286" s="126"/>
      <c r="T286" s="84">
        <f t="shared" si="4"/>
        <v>2710318</v>
      </c>
    </row>
    <row r="287" spans="1:20" x14ac:dyDescent="0.25">
      <c r="A287" s="145">
        <v>270</v>
      </c>
      <c r="B287" s="131">
        <v>43769</v>
      </c>
      <c r="C287" s="87">
        <v>1019107006</v>
      </c>
      <c r="D287" s="117" t="s">
        <v>333</v>
      </c>
      <c r="E287" s="94" t="s">
        <v>332</v>
      </c>
      <c r="F287" s="118">
        <v>2710318</v>
      </c>
      <c r="G287" s="117" t="s">
        <v>39</v>
      </c>
      <c r="H287" s="119" t="s">
        <v>134</v>
      </c>
      <c r="I287" s="119">
        <v>20190415</v>
      </c>
      <c r="J287" s="127">
        <v>5510318</v>
      </c>
      <c r="K287" s="120">
        <v>20192375</v>
      </c>
      <c r="L287" s="119">
        <v>2101020901</v>
      </c>
      <c r="M287" s="128">
        <v>2710318</v>
      </c>
      <c r="N287" s="122">
        <v>43774</v>
      </c>
      <c r="O287" s="122">
        <v>43804</v>
      </c>
      <c r="P287" s="123"/>
      <c r="Q287" s="124"/>
      <c r="R287" s="126"/>
      <c r="S287" s="126"/>
      <c r="T287" s="84">
        <f t="shared" si="4"/>
        <v>2710318</v>
      </c>
    </row>
    <row r="288" spans="1:20" x14ac:dyDescent="0.25">
      <c r="A288" s="145">
        <v>271</v>
      </c>
      <c r="B288" s="131">
        <v>43769</v>
      </c>
      <c r="C288" s="87">
        <v>65827859</v>
      </c>
      <c r="D288" s="117" t="s">
        <v>334</v>
      </c>
      <c r="E288" s="94" t="s">
        <v>335</v>
      </c>
      <c r="F288" s="118">
        <v>1400000</v>
      </c>
      <c r="G288" s="117" t="s">
        <v>39</v>
      </c>
      <c r="H288" s="119" t="s">
        <v>134</v>
      </c>
      <c r="I288" s="119">
        <v>20190415</v>
      </c>
      <c r="J288" s="127">
        <v>5510318</v>
      </c>
      <c r="K288" s="120">
        <v>20192376</v>
      </c>
      <c r="L288" s="119">
        <v>2101020901</v>
      </c>
      <c r="M288" s="128">
        <v>1400000</v>
      </c>
      <c r="N288" s="122">
        <v>43774</v>
      </c>
      <c r="O288" s="122">
        <v>43804</v>
      </c>
      <c r="P288" s="123"/>
      <c r="Q288" s="124"/>
      <c r="R288" s="126"/>
      <c r="S288" s="126"/>
      <c r="T288" s="84">
        <f t="shared" si="4"/>
        <v>1400000</v>
      </c>
    </row>
    <row r="289" spans="1:20" x14ac:dyDescent="0.25">
      <c r="A289" s="145">
        <v>272</v>
      </c>
      <c r="B289" s="131">
        <v>43769</v>
      </c>
      <c r="C289" s="87">
        <v>1110481022</v>
      </c>
      <c r="D289" s="117" t="s">
        <v>336</v>
      </c>
      <c r="E289" s="94" t="s">
        <v>335</v>
      </c>
      <c r="F289" s="118">
        <v>1400000</v>
      </c>
      <c r="G289" s="117" t="s">
        <v>39</v>
      </c>
      <c r="H289" s="119" t="s">
        <v>198</v>
      </c>
      <c r="I289" s="119">
        <v>20190415</v>
      </c>
      <c r="J289" s="127">
        <v>5510318</v>
      </c>
      <c r="K289" s="120">
        <v>20192377</v>
      </c>
      <c r="L289" s="119">
        <v>2101020901</v>
      </c>
      <c r="M289" s="128">
        <v>1400000</v>
      </c>
      <c r="N289" s="122">
        <v>43774</v>
      </c>
      <c r="O289" s="122">
        <v>43804</v>
      </c>
      <c r="P289" s="123"/>
      <c r="Q289" s="124"/>
      <c r="R289" s="126"/>
      <c r="S289" s="126"/>
      <c r="T289" s="84">
        <f t="shared" si="4"/>
        <v>1400000</v>
      </c>
    </row>
    <row r="290" spans="1:20" x14ac:dyDescent="0.25">
      <c r="A290" s="145">
        <v>273</v>
      </c>
      <c r="B290" s="131">
        <v>43769</v>
      </c>
      <c r="C290" s="87">
        <v>5884674</v>
      </c>
      <c r="D290" s="117" t="s">
        <v>337</v>
      </c>
      <c r="E290" s="94" t="s">
        <v>338</v>
      </c>
      <c r="F290" s="118">
        <v>18879000</v>
      </c>
      <c r="G290" s="117" t="s">
        <v>39</v>
      </c>
      <c r="H290" s="119" t="s">
        <v>209</v>
      </c>
      <c r="I290" s="119">
        <v>20190210</v>
      </c>
      <c r="J290" s="127">
        <v>452292374</v>
      </c>
      <c r="K290" s="120">
        <v>20192378</v>
      </c>
      <c r="L290" s="119">
        <v>2201039803</v>
      </c>
      <c r="M290" s="128">
        <v>1887900000</v>
      </c>
      <c r="N290" s="122">
        <v>43775</v>
      </c>
      <c r="O290" s="122">
        <v>43789</v>
      </c>
      <c r="P290" s="123"/>
      <c r="Q290" s="124"/>
      <c r="R290" s="126"/>
      <c r="S290" s="126"/>
      <c r="T290" s="84">
        <f t="shared" si="4"/>
        <v>18879000</v>
      </c>
    </row>
    <row r="291" spans="1:20" x14ac:dyDescent="0.25">
      <c r="A291" s="145">
        <v>274</v>
      </c>
      <c r="B291" s="131">
        <v>43780</v>
      </c>
      <c r="C291" s="87">
        <v>14013974</v>
      </c>
      <c r="D291" s="117" t="s">
        <v>339</v>
      </c>
      <c r="E291" s="94" t="s">
        <v>340</v>
      </c>
      <c r="F291" s="118">
        <v>21250240</v>
      </c>
      <c r="G291" s="117" t="s">
        <v>39</v>
      </c>
      <c r="H291" s="119" t="s">
        <v>341</v>
      </c>
      <c r="I291" s="119">
        <v>20190384</v>
      </c>
      <c r="J291" s="127">
        <v>21250240</v>
      </c>
      <c r="K291" s="120">
        <v>20192403</v>
      </c>
      <c r="L291" s="119">
        <v>2101020901</v>
      </c>
      <c r="M291" s="128">
        <v>21250240</v>
      </c>
      <c r="N291" s="122">
        <v>43780</v>
      </c>
      <c r="O291" s="122">
        <v>43799</v>
      </c>
      <c r="P291" s="123"/>
      <c r="Q291" s="124"/>
      <c r="R291" s="126"/>
      <c r="S291" s="126">
        <v>2125024</v>
      </c>
      <c r="T291" s="84">
        <f t="shared" si="4"/>
        <v>19125216</v>
      </c>
    </row>
    <row r="292" spans="1:20" x14ac:dyDescent="0.25">
      <c r="A292" s="145">
        <v>275</v>
      </c>
      <c r="B292" s="131">
        <v>43780</v>
      </c>
      <c r="C292" s="87">
        <v>900459733</v>
      </c>
      <c r="D292" s="117" t="s">
        <v>342</v>
      </c>
      <c r="E292" s="94" t="s">
        <v>343</v>
      </c>
      <c r="F292" s="118">
        <v>19000000</v>
      </c>
      <c r="G292" s="117" t="s">
        <v>39</v>
      </c>
      <c r="H292" s="119" t="s">
        <v>341</v>
      </c>
      <c r="I292" s="119">
        <v>20190381</v>
      </c>
      <c r="J292" s="127">
        <v>19000000</v>
      </c>
      <c r="K292" s="120">
        <v>20192404</v>
      </c>
      <c r="L292" s="119">
        <v>2101020901</v>
      </c>
      <c r="M292" s="128">
        <v>19000000</v>
      </c>
      <c r="N292" s="122">
        <v>43780</v>
      </c>
      <c r="O292" s="122">
        <v>43799</v>
      </c>
      <c r="P292" s="123"/>
      <c r="Q292" s="124"/>
      <c r="R292" s="126"/>
      <c r="S292" s="126"/>
      <c r="T292" s="84">
        <f t="shared" si="4"/>
        <v>19000000</v>
      </c>
    </row>
    <row r="293" spans="1:20" x14ac:dyDescent="0.25">
      <c r="A293" s="145">
        <v>276</v>
      </c>
      <c r="B293" s="131">
        <v>43780</v>
      </c>
      <c r="C293" s="87">
        <v>8710164</v>
      </c>
      <c r="D293" s="117" t="s">
        <v>344</v>
      </c>
      <c r="E293" s="94" t="s">
        <v>345</v>
      </c>
      <c r="F293" s="118">
        <v>19000000</v>
      </c>
      <c r="G293" s="117" t="s">
        <v>39</v>
      </c>
      <c r="H293" s="119" t="s">
        <v>341</v>
      </c>
      <c r="I293" s="119">
        <v>20190383</v>
      </c>
      <c r="J293" s="127">
        <v>19000000</v>
      </c>
      <c r="K293" s="120">
        <v>20192405</v>
      </c>
      <c r="L293" s="119">
        <v>2101020901</v>
      </c>
      <c r="M293" s="128">
        <v>19000000</v>
      </c>
      <c r="N293" s="122">
        <v>43780</v>
      </c>
      <c r="O293" s="122">
        <v>43799</v>
      </c>
      <c r="P293" s="123"/>
      <c r="Q293" s="124"/>
      <c r="R293" s="126"/>
      <c r="S293" s="126"/>
      <c r="T293" s="84">
        <f t="shared" si="4"/>
        <v>19000000</v>
      </c>
    </row>
    <row r="294" spans="1:20" x14ac:dyDescent="0.25">
      <c r="A294" s="145">
        <v>277</v>
      </c>
      <c r="B294" s="131">
        <v>43781</v>
      </c>
      <c r="C294" s="87">
        <v>900459733</v>
      </c>
      <c r="D294" s="117" t="s">
        <v>342</v>
      </c>
      <c r="E294" s="94" t="s">
        <v>346</v>
      </c>
      <c r="F294" s="118">
        <v>3900000</v>
      </c>
      <c r="G294" s="117" t="s">
        <v>39</v>
      </c>
      <c r="H294" s="119" t="s">
        <v>134</v>
      </c>
      <c r="I294" s="119">
        <v>20190382</v>
      </c>
      <c r="J294" s="127">
        <v>39000000</v>
      </c>
      <c r="K294" s="120">
        <v>20192406</v>
      </c>
      <c r="L294" s="119">
        <v>2101020901</v>
      </c>
      <c r="M294" s="128">
        <v>3900000</v>
      </c>
      <c r="N294" s="122">
        <v>43781</v>
      </c>
      <c r="O294" s="122">
        <v>43799</v>
      </c>
      <c r="P294" s="123"/>
      <c r="Q294" s="124"/>
      <c r="R294" s="126"/>
      <c r="S294" s="126"/>
      <c r="T294" s="84">
        <f t="shared" si="4"/>
        <v>3900000</v>
      </c>
    </row>
    <row r="295" spans="1:20" x14ac:dyDescent="0.25">
      <c r="A295" s="145">
        <v>278</v>
      </c>
      <c r="B295" s="131">
        <v>43781</v>
      </c>
      <c r="C295" s="87">
        <v>19125211</v>
      </c>
      <c r="D295" s="117" t="s">
        <v>347</v>
      </c>
      <c r="E295" s="94" t="s">
        <v>274</v>
      </c>
      <c r="F295" s="118">
        <v>1818298</v>
      </c>
      <c r="G295" s="117" t="s">
        <v>39</v>
      </c>
      <c r="H295" s="119" t="s">
        <v>198</v>
      </c>
      <c r="I295" s="119">
        <v>20190379</v>
      </c>
      <c r="J295" s="127">
        <v>1818298</v>
      </c>
      <c r="K295" s="120">
        <v>20192407</v>
      </c>
      <c r="L295" s="119">
        <v>2101020901</v>
      </c>
      <c r="M295" s="128">
        <v>1818298</v>
      </c>
      <c r="N295" s="122">
        <v>43787</v>
      </c>
      <c r="O295" s="122">
        <v>43799</v>
      </c>
      <c r="P295" s="123"/>
      <c r="Q295" s="124"/>
      <c r="R295" s="126"/>
      <c r="S295" s="126"/>
      <c r="T295" s="84">
        <f t="shared" si="4"/>
        <v>1818298</v>
      </c>
    </row>
    <row r="296" spans="1:20" x14ac:dyDescent="0.25">
      <c r="A296" s="145">
        <v>279</v>
      </c>
      <c r="B296" s="131">
        <v>43791</v>
      </c>
      <c r="C296" s="87">
        <v>860005114</v>
      </c>
      <c r="D296" s="117" t="s">
        <v>312</v>
      </c>
      <c r="E296" s="94" t="s">
        <v>154</v>
      </c>
      <c r="F296" s="118">
        <v>10000000</v>
      </c>
      <c r="G296" s="117" t="s">
        <v>96</v>
      </c>
      <c r="H296" s="119"/>
      <c r="I296" s="119">
        <v>20190421</v>
      </c>
      <c r="J296" s="127">
        <v>10000000</v>
      </c>
      <c r="K296" s="120">
        <v>20192433</v>
      </c>
      <c r="L296" s="119">
        <v>2201010101</v>
      </c>
      <c r="M296" s="128">
        <v>10000000</v>
      </c>
      <c r="N296" s="122">
        <v>43795</v>
      </c>
      <c r="O296" s="122">
        <v>43830</v>
      </c>
      <c r="P296" s="123"/>
      <c r="Q296" s="124"/>
      <c r="R296" s="126"/>
      <c r="S296" s="126">
        <v>193520</v>
      </c>
      <c r="T296" s="84">
        <f t="shared" si="4"/>
        <v>9806480</v>
      </c>
    </row>
    <row r="297" spans="1:20" x14ac:dyDescent="0.25">
      <c r="A297" s="145">
        <v>280</v>
      </c>
      <c r="B297" s="131">
        <v>43791</v>
      </c>
      <c r="C297" s="87">
        <v>14398744</v>
      </c>
      <c r="D297" s="117" t="s">
        <v>348</v>
      </c>
      <c r="E297" s="94" t="s">
        <v>349</v>
      </c>
      <c r="F297" s="118">
        <v>70000000</v>
      </c>
      <c r="G297" s="117" t="s">
        <v>96</v>
      </c>
      <c r="H297" s="119" t="s">
        <v>350</v>
      </c>
      <c r="I297" s="119">
        <v>20190423</v>
      </c>
      <c r="J297" s="127">
        <v>70000000</v>
      </c>
      <c r="K297" s="120">
        <v>20192431</v>
      </c>
      <c r="L297" s="119">
        <v>2201010701</v>
      </c>
      <c r="M297" s="128">
        <v>70000000</v>
      </c>
      <c r="N297" s="122">
        <v>43794</v>
      </c>
      <c r="O297" s="122">
        <v>43830</v>
      </c>
      <c r="P297" s="123"/>
      <c r="Q297" s="124"/>
      <c r="R297" s="126"/>
      <c r="S297" s="126"/>
      <c r="T297" s="84">
        <f t="shared" si="4"/>
        <v>70000000</v>
      </c>
    </row>
    <row r="298" spans="1:20" x14ac:dyDescent="0.25">
      <c r="A298" s="145">
        <v>281</v>
      </c>
      <c r="B298" s="131">
        <v>43795</v>
      </c>
      <c r="C298" s="87">
        <v>1110518482</v>
      </c>
      <c r="D298" s="117" t="s">
        <v>351</v>
      </c>
      <c r="E298" s="94" t="s">
        <v>352</v>
      </c>
      <c r="F298" s="118">
        <v>7353000</v>
      </c>
      <c r="G298" s="117" t="s">
        <v>39</v>
      </c>
      <c r="H298" s="119" t="s">
        <v>198</v>
      </c>
      <c r="I298" s="119">
        <v>20190342</v>
      </c>
      <c r="J298" s="127">
        <v>7353000</v>
      </c>
      <c r="K298" s="120">
        <v>20192442</v>
      </c>
      <c r="L298" s="119">
        <v>2101020901</v>
      </c>
      <c r="M298" s="128">
        <v>7353000</v>
      </c>
      <c r="N298" s="122">
        <v>43795</v>
      </c>
      <c r="O298" s="122">
        <v>43825</v>
      </c>
      <c r="P298" s="123">
        <v>3676500</v>
      </c>
      <c r="Q298" s="124"/>
      <c r="R298" s="126"/>
      <c r="S298" s="126"/>
      <c r="T298" s="84">
        <f t="shared" si="4"/>
        <v>11029500</v>
      </c>
    </row>
    <row r="299" spans="1:20" x14ac:dyDescent="0.25">
      <c r="A299" s="145">
        <v>282</v>
      </c>
      <c r="B299" s="131">
        <v>43799</v>
      </c>
      <c r="C299" s="71">
        <v>900053771</v>
      </c>
      <c r="D299" s="2" t="s">
        <v>59</v>
      </c>
      <c r="E299" s="73" t="s">
        <v>174</v>
      </c>
      <c r="F299" s="118">
        <v>50000000</v>
      </c>
      <c r="G299" s="117" t="s">
        <v>39</v>
      </c>
      <c r="H299" s="119" t="s">
        <v>134</v>
      </c>
      <c r="I299" s="119">
        <v>20190464</v>
      </c>
      <c r="J299" s="127">
        <v>50000000</v>
      </c>
      <c r="K299" s="120">
        <v>20192539</v>
      </c>
      <c r="L299" s="119">
        <v>2101020901</v>
      </c>
      <c r="M299" s="128">
        <v>50000000</v>
      </c>
      <c r="N299" s="122">
        <v>43800</v>
      </c>
      <c r="O299" s="122">
        <v>43830</v>
      </c>
      <c r="P299" s="123"/>
      <c r="Q299" s="124"/>
      <c r="R299" s="126"/>
      <c r="S299" s="126"/>
      <c r="T299" s="84">
        <f t="shared" si="4"/>
        <v>50000000</v>
      </c>
    </row>
    <row r="300" spans="1:20" x14ac:dyDescent="0.25">
      <c r="A300" s="145">
        <v>283</v>
      </c>
      <c r="B300" s="131">
        <v>43799</v>
      </c>
      <c r="C300" s="71">
        <v>77171858</v>
      </c>
      <c r="D300" s="72" t="s">
        <v>37</v>
      </c>
      <c r="E300" s="94" t="s">
        <v>176</v>
      </c>
      <c r="F300" s="118">
        <v>36709828</v>
      </c>
      <c r="G300" s="117" t="s">
        <v>39</v>
      </c>
      <c r="H300" s="119" t="s">
        <v>134</v>
      </c>
      <c r="I300" s="119">
        <v>20190435</v>
      </c>
      <c r="J300" s="118">
        <v>36709828</v>
      </c>
      <c r="K300" s="120">
        <v>20192512</v>
      </c>
      <c r="L300" s="119">
        <v>2101020901</v>
      </c>
      <c r="M300" s="121">
        <v>36709828</v>
      </c>
      <c r="N300" s="122">
        <v>43800</v>
      </c>
      <c r="O300" s="122">
        <v>43830</v>
      </c>
      <c r="P300" s="123"/>
      <c r="Q300" s="124"/>
      <c r="R300" s="126"/>
      <c r="S300" s="126"/>
      <c r="T300" s="84">
        <f t="shared" si="4"/>
        <v>36709828</v>
      </c>
    </row>
    <row r="301" spans="1:20" x14ac:dyDescent="0.25">
      <c r="A301" s="145">
        <v>284</v>
      </c>
      <c r="B301" s="131">
        <v>43799</v>
      </c>
      <c r="C301" s="87">
        <v>90114864</v>
      </c>
      <c r="D301" s="117" t="s">
        <v>44</v>
      </c>
      <c r="E301" s="94" t="s">
        <v>317</v>
      </c>
      <c r="F301" s="118">
        <v>41710500</v>
      </c>
      <c r="G301" s="117" t="s">
        <v>39</v>
      </c>
      <c r="H301" s="119" t="s">
        <v>134</v>
      </c>
      <c r="I301" s="119">
        <v>20190432</v>
      </c>
      <c r="J301" s="118">
        <v>41710500</v>
      </c>
      <c r="K301" s="120">
        <v>20192513</v>
      </c>
      <c r="L301" s="119">
        <v>2101020901</v>
      </c>
      <c r="M301" s="121">
        <v>41710500</v>
      </c>
      <c r="N301" s="122">
        <v>43800</v>
      </c>
      <c r="O301" s="122">
        <v>43830</v>
      </c>
      <c r="P301" s="123"/>
      <c r="Q301" s="124"/>
      <c r="R301" s="126"/>
      <c r="S301" s="126"/>
      <c r="T301" s="84">
        <f t="shared" si="4"/>
        <v>41710500</v>
      </c>
    </row>
    <row r="302" spans="1:20" x14ac:dyDescent="0.25">
      <c r="A302" s="145">
        <v>285</v>
      </c>
      <c r="B302" s="131">
        <v>43799</v>
      </c>
      <c r="C302" s="87">
        <v>93134205</v>
      </c>
      <c r="D302" s="117" t="s">
        <v>42</v>
      </c>
      <c r="E302" s="94" t="s">
        <v>318</v>
      </c>
      <c r="F302" s="118">
        <v>23839200</v>
      </c>
      <c r="G302" s="117" t="s">
        <v>39</v>
      </c>
      <c r="H302" s="119" t="s">
        <v>249</v>
      </c>
      <c r="I302" s="119">
        <v>20190433</v>
      </c>
      <c r="J302" s="118">
        <v>23839200</v>
      </c>
      <c r="K302" s="120">
        <v>20192514</v>
      </c>
      <c r="L302" s="119">
        <v>2101020901</v>
      </c>
      <c r="M302" s="121">
        <v>23839200</v>
      </c>
      <c r="N302" s="122">
        <v>43800</v>
      </c>
      <c r="O302" s="122">
        <v>43820</v>
      </c>
      <c r="P302" s="123"/>
      <c r="Q302" s="124"/>
      <c r="R302" s="126"/>
      <c r="S302" s="126"/>
      <c r="T302" s="84">
        <f t="shared" si="4"/>
        <v>23839200</v>
      </c>
    </row>
    <row r="303" spans="1:20" x14ac:dyDescent="0.25">
      <c r="A303" s="145">
        <v>286</v>
      </c>
      <c r="B303" s="131">
        <v>43799</v>
      </c>
      <c r="C303" s="87">
        <v>10934442</v>
      </c>
      <c r="D303" s="117" t="s">
        <v>46</v>
      </c>
      <c r="E303" s="94" t="s">
        <v>353</v>
      </c>
      <c r="F303" s="118">
        <v>29450000</v>
      </c>
      <c r="G303" s="117" t="s">
        <v>39</v>
      </c>
      <c r="H303" s="119" t="s">
        <v>134</v>
      </c>
      <c r="I303" s="119">
        <v>20190434</v>
      </c>
      <c r="J303" s="118">
        <v>29450000</v>
      </c>
      <c r="K303" s="120">
        <v>20192515</v>
      </c>
      <c r="L303" s="119">
        <v>2101020901</v>
      </c>
      <c r="M303" s="121">
        <v>29450000</v>
      </c>
      <c r="N303" s="122">
        <v>43800</v>
      </c>
      <c r="O303" s="122">
        <v>43830</v>
      </c>
      <c r="P303" s="123"/>
      <c r="Q303" s="124"/>
      <c r="R303" s="126"/>
      <c r="S303" s="126"/>
      <c r="T303" s="84">
        <f t="shared" si="4"/>
        <v>29450000</v>
      </c>
    </row>
    <row r="304" spans="1:20" x14ac:dyDescent="0.25">
      <c r="A304" s="145">
        <v>287</v>
      </c>
      <c r="B304" s="131">
        <v>43799</v>
      </c>
      <c r="C304" s="71">
        <v>1110516578</v>
      </c>
      <c r="D304" s="72" t="s">
        <v>293</v>
      </c>
      <c r="E304" s="94" t="s">
        <v>321</v>
      </c>
      <c r="F304" s="127">
        <v>5000000</v>
      </c>
      <c r="G304" s="117" t="s">
        <v>39</v>
      </c>
      <c r="H304" s="119" t="s">
        <v>134</v>
      </c>
      <c r="I304" s="119">
        <v>20190438</v>
      </c>
      <c r="J304" s="127">
        <v>5000000</v>
      </c>
      <c r="K304" s="120">
        <v>20192516</v>
      </c>
      <c r="L304" s="119">
        <v>2101020901</v>
      </c>
      <c r="M304" s="128">
        <v>5000000</v>
      </c>
      <c r="N304" s="122">
        <v>43800</v>
      </c>
      <c r="O304" s="122">
        <v>43830</v>
      </c>
      <c r="P304" s="123">
        <v>754432</v>
      </c>
      <c r="Q304" s="124"/>
      <c r="R304" s="126"/>
      <c r="S304" s="126"/>
      <c r="T304" s="84">
        <f t="shared" si="4"/>
        <v>5754432</v>
      </c>
    </row>
    <row r="305" spans="1:20" x14ac:dyDescent="0.25">
      <c r="A305" s="145">
        <v>288</v>
      </c>
      <c r="B305" s="131">
        <v>43799</v>
      </c>
      <c r="C305" s="87">
        <v>1014241769</v>
      </c>
      <c r="D305" s="117" t="s">
        <v>65</v>
      </c>
      <c r="E305" s="94" t="s">
        <v>322</v>
      </c>
      <c r="F305" s="127">
        <v>5000000</v>
      </c>
      <c r="G305" s="117"/>
      <c r="H305" s="119" t="s">
        <v>134</v>
      </c>
      <c r="I305" s="119">
        <v>20190439</v>
      </c>
      <c r="J305" s="127">
        <v>5000000</v>
      </c>
      <c r="K305" s="120">
        <v>20192517</v>
      </c>
      <c r="L305" s="119">
        <v>2101020901</v>
      </c>
      <c r="M305" s="128">
        <v>5000000</v>
      </c>
      <c r="N305" s="122">
        <v>43800</v>
      </c>
      <c r="O305" s="122">
        <v>43830</v>
      </c>
      <c r="P305" s="123">
        <v>1479928</v>
      </c>
      <c r="Q305" s="124"/>
      <c r="R305" s="126"/>
      <c r="S305" s="126">
        <v>1479928</v>
      </c>
      <c r="T305" s="84">
        <f t="shared" si="4"/>
        <v>5000000</v>
      </c>
    </row>
    <row r="306" spans="1:20" x14ac:dyDescent="0.25">
      <c r="A306" s="145">
        <v>289</v>
      </c>
      <c r="B306" s="131">
        <v>43799</v>
      </c>
      <c r="C306" s="87" t="s">
        <v>323</v>
      </c>
      <c r="D306" s="117" t="s">
        <v>79</v>
      </c>
      <c r="E306" s="94" t="s">
        <v>324</v>
      </c>
      <c r="F306" s="127">
        <v>5000000</v>
      </c>
      <c r="G306" s="117"/>
      <c r="H306" s="119" t="s">
        <v>134</v>
      </c>
      <c r="I306" s="119">
        <v>20190440</v>
      </c>
      <c r="J306" s="127">
        <v>5000000</v>
      </c>
      <c r="K306" s="120">
        <v>20192518</v>
      </c>
      <c r="L306" s="119">
        <v>2101020901</v>
      </c>
      <c r="M306" s="128">
        <v>5000000</v>
      </c>
      <c r="N306" s="122">
        <v>43800</v>
      </c>
      <c r="O306" s="122">
        <v>43830</v>
      </c>
      <c r="P306" s="123">
        <v>500044</v>
      </c>
      <c r="Q306" s="124"/>
      <c r="R306" s="126"/>
      <c r="S306" s="126"/>
      <c r="T306" s="84">
        <f t="shared" si="4"/>
        <v>5500044</v>
      </c>
    </row>
    <row r="307" spans="1:20" x14ac:dyDescent="0.25">
      <c r="A307" s="145">
        <v>290</v>
      </c>
      <c r="B307" s="131">
        <v>43799</v>
      </c>
      <c r="C307" s="87">
        <v>1045701331</v>
      </c>
      <c r="D307" s="117" t="s">
        <v>66</v>
      </c>
      <c r="E307" s="94" t="s">
        <v>325</v>
      </c>
      <c r="F307" s="127">
        <v>5000000</v>
      </c>
      <c r="G307" s="117"/>
      <c r="H307" s="119" t="s">
        <v>134</v>
      </c>
      <c r="I307" s="119">
        <v>20190441</v>
      </c>
      <c r="J307" s="127">
        <v>5000000</v>
      </c>
      <c r="K307" s="120">
        <v>20192519</v>
      </c>
      <c r="L307" s="119">
        <v>2101020901</v>
      </c>
      <c r="M307" s="128">
        <v>5000000</v>
      </c>
      <c r="N307" s="122">
        <v>43800</v>
      </c>
      <c r="O307" s="122">
        <v>43830</v>
      </c>
      <c r="P307" s="123">
        <v>542356</v>
      </c>
      <c r="Q307" s="124"/>
      <c r="R307" s="126"/>
      <c r="S307" s="126"/>
      <c r="T307" s="84">
        <f t="shared" si="4"/>
        <v>5542356</v>
      </c>
    </row>
    <row r="308" spans="1:20" x14ac:dyDescent="0.25">
      <c r="A308" s="145">
        <v>291</v>
      </c>
      <c r="B308" s="131">
        <v>43799</v>
      </c>
      <c r="C308" s="87">
        <v>14013837</v>
      </c>
      <c r="D308" s="117" t="s">
        <v>67</v>
      </c>
      <c r="E308" s="94" t="s">
        <v>324</v>
      </c>
      <c r="F308" s="127">
        <v>5000000</v>
      </c>
      <c r="G308" s="117"/>
      <c r="H308" s="119" t="s">
        <v>134</v>
      </c>
      <c r="I308" s="119">
        <v>20190442</v>
      </c>
      <c r="J308" s="127">
        <v>5000000</v>
      </c>
      <c r="K308" s="120">
        <v>20192520</v>
      </c>
      <c r="L308" s="119">
        <v>2101020901</v>
      </c>
      <c r="M308" s="128">
        <v>5000000</v>
      </c>
      <c r="N308" s="122">
        <v>43800</v>
      </c>
      <c r="O308" s="122">
        <v>43830</v>
      </c>
      <c r="P308" s="123">
        <v>688384</v>
      </c>
      <c r="Q308" s="124"/>
      <c r="R308" s="126"/>
      <c r="S308" s="126"/>
      <c r="T308" s="84">
        <f t="shared" si="4"/>
        <v>5688384</v>
      </c>
    </row>
    <row r="309" spans="1:20" x14ac:dyDescent="0.25">
      <c r="A309" s="145">
        <v>292</v>
      </c>
      <c r="B309" s="131">
        <v>43799</v>
      </c>
      <c r="C309" s="87">
        <v>1018433321</v>
      </c>
      <c r="D309" s="117" t="s">
        <v>81</v>
      </c>
      <c r="E309" s="94" t="s">
        <v>324</v>
      </c>
      <c r="F309" s="127">
        <v>5000000</v>
      </c>
      <c r="G309" s="117"/>
      <c r="H309" s="119" t="s">
        <v>134</v>
      </c>
      <c r="I309" s="119">
        <v>20190443</v>
      </c>
      <c r="J309" s="127">
        <v>5000000</v>
      </c>
      <c r="K309" s="120">
        <v>20192521</v>
      </c>
      <c r="L309" s="119">
        <v>2101020901</v>
      </c>
      <c r="M309" s="128">
        <v>5000000</v>
      </c>
      <c r="N309" s="122">
        <v>43800</v>
      </c>
      <c r="O309" s="122">
        <v>43830</v>
      </c>
      <c r="P309" s="123">
        <v>823576</v>
      </c>
      <c r="Q309" s="124"/>
      <c r="R309" s="126"/>
      <c r="S309" s="126"/>
      <c r="T309" s="84">
        <f t="shared" si="4"/>
        <v>5823576</v>
      </c>
    </row>
    <row r="310" spans="1:20" x14ac:dyDescent="0.25">
      <c r="A310" s="145">
        <v>293</v>
      </c>
      <c r="B310" s="131">
        <v>43799</v>
      </c>
      <c r="C310" s="87">
        <v>1129536361</v>
      </c>
      <c r="D310" s="117" t="s">
        <v>68</v>
      </c>
      <c r="E310" s="94" t="s">
        <v>327</v>
      </c>
      <c r="F310" s="127">
        <v>5000000</v>
      </c>
      <c r="G310" s="117"/>
      <c r="H310" s="119" t="s">
        <v>134</v>
      </c>
      <c r="I310" s="119">
        <v>20190444</v>
      </c>
      <c r="J310" s="127">
        <v>5000000</v>
      </c>
      <c r="K310" s="120">
        <v>20192522</v>
      </c>
      <c r="L310" s="119">
        <v>2101020901</v>
      </c>
      <c r="M310" s="128">
        <v>5000000</v>
      </c>
      <c r="N310" s="122">
        <v>43800</v>
      </c>
      <c r="O310" s="122">
        <v>43830</v>
      </c>
      <c r="P310" s="123">
        <v>625948</v>
      </c>
      <c r="Q310" s="124"/>
      <c r="R310" s="126"/>
      <c r="S310" s="126"/>
      <c r="T310" s="84">
        <f t="shared" si="4"/>
        <v>5625948</v>
      </c>
    </row>
    <row r="311" spans="1:20" x14ac:dyDescent="0.25">
      <c r="A311" s="145">
        <v>294</v>
      </c>
      <c r="B311" s="131">
        <v>43799</v>
      </c>
      <c r="C311" s="87">
        <v>1053816665</v>
      </c>
      <c r="D311" s="117" t="s">
        <v>69</v>
      </c>
      <c r="E311" s="94" t="s">
        <v>321</v>
      </c>
      <c r="F311" s="127">
        <v>5000000</v>
      </c>
      <c r="G311" s="117"/>
      <c r="H311" s="119" t="s">
        <v>134</v>
      </c>
      <c r="I311" s="119">
        <v>20190445</v>
      </c>
      <c r="J311" s="127">
        <v>5000000</v>
      </c>
      <c r="K311" s="120">
        <v>20192523</v>
      </c>
      <c r="L311" s="119">
        <v>2101020901</v>
      </c>
      <c r="M311" s="128">
        <v>5000000</v>
      </c>
      <c r="N311" s="122">
        <v>43800</v>
      </c>
      <c r="O311" s="122">
        <v>43830</v>
      </c>
      <c r="P311" s="123">
        <v>0</v>
      </c>
      <c r="Q311" s="124"/>
      <c r="R311" s="126"/>
      <c r="S311" s="126">
        <f>3508244+1491756</f>
        <v>5000000</v>
      </c>
      <c r="T311" s="84">
        <f t="shared" si="4"/>
        <v>0</v>
      </c>
    </row>
    <row r="312" spans="1:20" x14ac:dyDescent="0.25">
      <c r="A312" s="145">
        <v>295</v>
      </c>
      <c r="B312" s="131">
        <v>43799</v>
      </c>
      <c r="C312" s="87">
        <v>1110524406</v>
      </c>
      <c r="D312" s="117" t="s">
        <v>82</v>
      </c>
      <c r="E312" s="94" t="s">
        <v>321</v>
      </c>
      <c r="F312" s="127">
        <v>5000000</v>
      </c>
      <c r="G312" s="117"/>
      <c r="H312" s="119" t="s">
        <v>134</v>
      </c>
      <c r="I312" s="119">
        <v>20190446</v>
      </c>
      <c r="J312" s="127">
        <v>5000000</v>
      </c>
      <c r="K312" s="120">
        <v>20192524</v>
      </c>
      <c r="L312" s="119">
        <v>2101020901</v>
      </c>
      <c r="M312" s="128">
        <v>5000000</v>
      </c>
      <c r="N312" s="122">
        <v>43800</v>
      </c>
      <c r="O312" s="122">
        <v>43830</v>
      </c>
      <c r="P312" s="123">
        <v>0</v>
      </c>
      <c r="Q312" s="124"/>
      <c r="R312" s="126"/>
      <c r="S312" s="126">
        <v>999968</v>
      </c>
      <c r="T312" s="84">
        <f t="shared" si="4"/>
        <v>4000032</v>
      </c>
    </row>
    <row r="313" spans="1:20" x14ac:dyDescent="0.25">
      <c r="A313" s="145">
        <v>296</v>
      </c>
      <c r="B313" s="131">
        <v>43799</v>
      </c>
      <c r="C313" s="87">
        <v>1007028022</v>
      </c>
      <c r="D313" s="117" t="s">
        <v>181</v>
      </c>
      <c r="E313" s="94" t="s">
        <v>324</v>
      </c>
      <c r="F313" s="127">
        <v>5000000</v>
      </c>
      <c r="G313" s="117"/>
      <c r="H313" s="119" t="s">
        <v>134</v>
      </c>
      <c r="I313" s="119">
        <v>20190447</v>
      </c>
      <c r="J313" s="127">
        <v>5000000</v>
      </c>
      <c r="K313" s="120">
        <v>20192525</v>
      </c>
      <c r="L313" s="119">
        <v>2101020901</v>
      </c>
      <c r="M313" s="128">
        <v>5000000</v>
      </c>
      <c r="N313" s="122">
        <v>43800</v>
      </c>
      <c r="O313" s="122">
        <v>43830</v>
      </c>
      <c r="P313" s="123">
        <v>547516</v>
      </c>
      <c r="Q313" s="124"/>
      <c r="R313" s="126"/>
      <c r="S313" s="126"/>
      <c r="T313" s="84">
        <f t="shared" si="4"/>
        <v>5547516</v>
      </c>
    </row>
    <row r="314" spans="1:20" x14ac:dyDescent="0.25">
      <c r="A314" s="145">
        <v>297</v>
      </c>
      <c r="B314" s="131">
        <v>43799</v>
      </c>
      <c r="C314" s="87">
        <v>1109845146</v>
      </c>
      <c r="D314" s="117" t="s">
        <v>85</v>
      </c>
      <c r="E314" s="94" t="s">
        <v>321</v>
      </c>
      <c r="F314" s="127">
        <v>5000000</v>
      </c>
      <c r="G314" s="117"/>
      <c r="H314" s="119" t="s">
        <v>134</v>
      </c>
      <c r="I314" s="119">
        <v>20190448</v>
      </c>
      <c r="J314" s="127">
        <v>5000000</v>
      </c>
      <c r="K314" s="120">
        <v>20192526</v>
      </c>
      <c r="L314" s="119">
        <v>2101020901</v>
      </c>
      <c r="M314" s="128">
        <v>5000000</v>
      </c>
      <c r="N314" s="122">
        <v>43800</v>
      </c>
      <c r="O314" s="122">
        <v>43830</v>
      </c>
      <c r="P314" s="123">
        <v>657940</v>
      </c>
      <c r="Q314" s="124"/>
      <c r="R314" s="126"/>
      <c r="S314" s="126"/>
      <c r="T314" s="84">
        <f t="shared" si="4"/>
        <v>5657940</v>
      </c>
    </row>
    <row r="315" spans="1:20" x14ac:dyDescent="0.25">
      <c r="A315" s="145">
        <v>298</v>
      </c>
      <c r="B315" s="131">
        <v>43799</v>
      </c>
      <c r="C315" s="87">
        <v>1033706169</v>
      </c>
      <c r="D315" s="117" t="s">
        <v>77</v>
      </c>
      <c r="E315" s="94" t="s">
        <v>328</v>
      </c>
      <c r="F315" s="127">
        <v>4813248</v>
      </c>
      <c r="G315" s="117"/>
      <c r="H315" s="119" t="s">
        <v>134</v>
      </c>
      <c r="I315" s="119">
        <v>20190450</v>
      </c>
      <c r="J315" s="127">
        <v>4813248</v>
      </c>
      <c r="K315" s="120">
        <v>20192528</v>
      </c>
      <c r="L315" s="119">
        <v>2101020901</v>
      </c>
      <c r="M315" s="128">
        <v>4813248</v>
      </c>
      <c r="N315" s="122">
        <v>43800</v>
      </c>
      <c r="O315" s="122">
        <v>43830</v>
      </c>
      <c r="P315" s="123">
        <v>0</v>
      </c>
      <c r="Q315" s="124"/>
      <c r="R315" s="126"/>
      <c r="S315" s="126"/>
      <c r="T315" s="84">
        <f t="shared" si="4"/>
        <v>4813248</v>
      </c>
    </row>
    <row r="316" spans="1:20" x14ac:dyDescent="0.25">
      <c r="A316" s="145">
        <v>299</v>
      </c>
      <c r="B316" s="131">
        <v>43799</v>
      </c>
      <c r="C316" s="87">
        <v>1129581371</v>
      </c>
      <c r="D316" s="117" t="s">
        <v>204</v>
      </c>
      <c r="E316" s="94" t="s">
        <v>321</v>
      </c>
      <c r="F316" s="127">
        <v>5000000</v>
      </c>
      <c r="G316" s="117"/>
      <c r="H316" s="119" t="s">
        <v>134</v>
      </c>
      <c r="I316" s="119">
        <v>20190449</v>
      </c>
      <c r="J316" s="127">
        <v>5000000</v>
      </c>
      <c r="K316" s="120">
        <v>20192527</v>
      </c>
      <c r="L316" s="119">
        <v>2101020901</v>
      </c>
      <c r="M316" s="128">
        <v>5000000</v>
      </c>
      <c r="N316" s="122">
        <v>43800</v>
      </c>
      <c r="O316" s="122">
        <v>43830</v>
      </c>
      <c r="P316" s="123">
        <v>1619248</v>
      </c>
      <c r="Q316" s="124"/>
      <c r="R316" s="126"/>
      <c r="S316" s="126"/>
      <c r="T316" s="84">
        <f t="shared" si="4"/>
        <v>6619248</v>
      </c>
    </row>
    <row r="317" spans="1:20" x14ac:dyDescent="0.25">
      <c r="A317" s="145">
        <v>300</v>
      </c>
      <c r="B317" s="131">
        <v>43799</v>
      </c>
      <c r="C317" s="87">
        <v>1110543609</v>
      </c>
      <c r="D317" s="117" t="s">
        <v>72</v>
      </c>
      <c r="E317" s="94" t="s">
        <v>329</v>
      </c>
      <c r="F317" s="127">
        <v>5000000</v>
      </c>
      <c r="G317" s="117"/>
      <c r="H317" s="119" t="s">
        <v>134</v>
      </c>
      <c r="I317" s="119">
        <v>20190451</v>
      </c>
      <c r="J317" s="127">
        <v>5000000</v>
      </c>
      <c r="K317" s="120">
        <v>20192529</v>
      </c>
      <c r="L317" s="119">
        <v>2101020901</v>
      </c>
      <c r="M317" s="128">
        <v>5000000</v>
      </c>
      <c r="N317" s="122">
        <v>43800</v>
      </c>
      <c r="O317" s="122">
        <v>43830</v>
      </c>
      <c r="P317" s="123">
        <v>607888</v>
      </c>
      <c r="Q317" s="124"/>
      <c r="R317" s="126"/>
      <c r="S317" s="126"/>
      <c r="T317" s="84">
        <f t="shared" si="4"/>
        <v>5607888</v>
      </c>
    </row>
    <row r="318" spans="1:20" x14ac:dyDescent="0.25">
      <c r="A318" s="145">
        <v>301</v>
      </c>
      <c r="B318" s="131">
        <v>43799</v>
      </c>
      <c r="C318" s="87">
        <v>1013633460</v>
      </c>
      <c r="D318" s="117" t="s">
        <v>182</v>
      </c>
      <c r="E318" s="94" t="s">
        <v>324</v>
      </c>
      <c r="F318" s="127">
        <v>5000000</v>
      </c>
      <c r="G318" s="117"/>
      <c r="H318" s="119" t="s">
        <v>134</v>
      </c>
      <c r="I318" s="119">
        <v>20190452</v>
      </c>
      <c r="J318" s="127">
        <v>5000000</v>
      </c>
      <c r="K318" s="120">
        <v>20192530</v>
      </c>
      <c r="L318" s="119">
        <v>2101020901</v>
      </c>
      <c r="M318" s="128">
        <v>5000000</v>
      </c>
      <c r="N318" s="122">
        <v>43800</v>
      </c>
      <c r="O318" s="122">
        <v>43830</v>
      </c>
      <c r="P318" s="123">
        <v>558868</v>
      </c>
      <c r="Q318" s="124"/>
      <c r="R318" s="126"/>
      <c r="S318" s="126">
        <v>352944</v>
      </c>
      <c r="T318" s="84">
        <f t="shared" si="4"/>
        <v>5205924</v>
      </c>
    </row>
    <row r="319" spans="1:20" x14ac:dyDescent="0.25">
      <c r="A319" s="145">
        <v>302</v>
      </c>
      <c r="B319" s="131">
        <v>43799</v>
      </c>
      <c r="C319" s="87">
        <v>19563465</v>
      </c>
      <c r="D319" s="117" t="s">
        <v>74</v>
      </c>
      <c r="E319" s="94" t="s">
        <v>324</v>
      </c>
      <c r="F319" s="127">
        <v>5000000</v>
      </c>
      <c r="G319" s="117"/>
      <c r="H319" s="119" t="s">
        <v>134</v>
      </c>
      <c r="I319" s="119">
        <v>20190453</v>
      </c>
      <c r="J319" s="127">
        <v>5000000</v>
      </c>
      <c r="K319" s="120">
        <v>20192531</v>
      </c>
      <c r="L319" s="119">
        <v>2101020901</v>
      </c>
      <c r="M319" s="128">
        <v>5000000</v>
      </c>
      <c r="N319" s="122">
        <v>43800</v>
      </c>
      <c r="O319" s="122">
        <v>43830</v>
      </c>
      <c r="P319" s="123">
        <v>1067644</v>
      </c>
      <c r="Q319" s="124"/>
      <c r="R319" s="126"/>
      <c r="S319" s="126"/>
      <c r="T319" s="84">
        <f t="shared" si="4"/>
        <v>6067644</v>
      </c>
    </row>
    <row r="320" spans="1:20" x14ac:dyDescent="0.25">
      <c r="A320" s="145">
        <v>303</v>
      </c>
      <c r="B320" s="131">
        <v>43799</v>
      </c>
      <c r="C320" s="87">
        <v>1019074711</v>
      </c>
      <c r="D320" s="117" t="s">
        <v>84</v>
      </c>
      <c r="E320" s="94" t="s">
        <v>324</v>
      </c>
      <c r="F320" s="127">
        <v>5000000</v>
      </c>
      <c r="G320" s="117"/>
      <c r="H320" s="119" t="s">
        <v>134</v>
      </c>
      <c r="I320" s="119">
        <v>20190454</v>
      </c>
      <c r="J320" s="127">
        <v>5000000</v>
      </c>
      <c r="K320" s="120">
        <v>20192532</v>
      </c>
      <c r="L320" s="119">
        <v>2101020901</v>
      </c>
      <c r="M320" s="128">
        <v>5000000</v>
      </c>
      <c r="N320" s="122">
        <v>43800</v>
      </c>
      <c r="O320" s="122">
        <v>43830</v>
      </c>
      <c r="P320" s="123">
        <v>652780</v>
      </c>
      <c r="Q320" s="124"/>
      <c r="R320" s="126"/>
      <c r="S320" s="126"/>
      <c r="T320" s="84">
        <f t="shared" si="4"/>
        <v>5652780</v>
      </c>
    </row>
    <row r="321" spans="1:20" x14ac:dyDescent="0.25">
      <c r="A321" s="145">
        <v>304</v>
      </c>
      <c r="B321" s="131">
        <v>43799</v>
      </c>
      <c r="C321" s="87">
        <v>1106776420</v>
      </c>
      <c r="D321" s="117" t="s">
        <v>141</v>
      </c>
      <c r="E321" s="94" t="s">
        <v>321</v>
      </c>
      <c r="F321" s="127">
        <v>5000000</v>
      </c>
      <c r="G321" s="117"/>
      <c r="H321" s="119" t="s">
        <v>134</v>
      </c>
      <c r="I321" s="119">
        <v>20190455</v>
      </c>
      <c r="J321" s="127">
        <v>5000000</v>
      </c>
      <c r="K321" s="120">
        <v>20192533</v>
      </c>
      <c r="L321" s="119">
        <v>2101020901</v>
      </c>
      <c r="M321" s="128">
        <v>5000000</v>
      </c>
      <c r="N321" s="122">
        <v>43800</v>
      </c>
      <c r="O321" s="122">
        <v>43830</v>
      </c>
      <c r="P321" s="123">
        <v>797776</v>
      </c>
      <c r="Q321" s="124"/>
      <c r="R321" s="126"/>
      <c r="S321" s="126"/>
      <c r="T321" s="84">
        <f t="shared" si="4"/>
        <v>5797776</v>
      </c>
    </row>
    <row r="322" spans="1:20" x14ac:dyDescent="0.25">
      <c r="A322" s="145">
        <v>305</v>
      </c>
      <c r="B322" s="131">
        <v>43799</v>
      </c>
      <c r="C322" s="87">
        <v>1110473705</v>
      </c>
      <c r="D322" s="117" t="s">
        <v>143</v>
      </c>
      <c r="E322" s="94" t="s">
        <v>321</v>
      </c>
      <c r="F322" s="127">
        <v>5000000</v>
      </c>
      <c r="G322" s="117"/>
      <c r="H322" s="119" t="s">
        <v>134</v>
      </c>
      <c r="I322" s="119">
        <v>20190456</v>
      </c>
      <c r="J322" s="127">
        <v>5000000</v>
      </c>
      <c r="K322" s="120">
        <v>20192534</v>
      </c>
      <c r="L322" s="119">
        <v>2101020901</v>
      </c>
      <c r="M322" s="128">
        <v>5000000</v>
      </c>
      <c r="N322" s="122">
        <v>43800</v>
      </c>
      <c r="O322" s="122">
        <v>43830</v>
      </c>
      <c r="P322" s="123">
        <v>735340</v>
      </c>
      <c r="Q322" s="124"/>
      <c r="R322" s="126"/>
      <c r="S322" s="126"/>
      <c r="T322" s="84">
        <f t="shared" si="4"/>
        <v>5735340</v>
      </c>
    </row>
    <row r="323" spans="1:20" x14ac:dyDescent="0.25">
      <c r="A323" s="145">
        <v>306</v>
      </c>
      <c r="B323" s="131">
        <v>43799</v>
      </c>
      <c r="C323" s="87">
        <v>1106768788</v>
      </c>
      <c r="D323" s="117" t="s">
        <v>155</v>
      </c>
      <c r="E323" s="94" t="s">
        <v>330</v>
      </c>
      <c r="F323" s="127">
        <v>5000000</v>
      </c>
      <c r="G323" s="117"/>
      <c r="H323" s="119" t="s">
        <v>134</v>
      </c>
      <c r="I323" s="119">
        <v>20190457</v>
      </c>
      <c r="J323" s="127">
        <v>5000000</v>
      </c>
      <c r="K323" s="120">
        <v>20192535</v>
      </c>
      <c r="L323" s="119">
        <v>2101020901</v>
      </c>
      <c r="M323" s="128">
        <v>5000000</v>
      </c>
      <c r="N323" s="122">
        <v>43800</v>
      </c>
      <c r="O323" s="122">
        <v>43830</v>
      </c>
      <c r="P323" s="123">
        <v>704380</v>
      </c>
      <c r="Q323" s="124"/>
      <c r="R323" s="126"/>
      <c r="S323" s="126"/>
      <c r="T323" s="84">
        <f t="shared" si="4"/>
        <v>5704380</v>
      </c>
    </row>
    <row r="324" spans="1:20" x14ac:dyDescent="0.25">
      <c r="A324" s="145">
        <v>307</v>
      </c>
      <c r="B324" s="131">
        <v>43799</v>
      </c>
      <c r="C324" s="87">
        <v>1082777811</v>
      </c>
      <c r="D324" s="167" t="s">
        <v>314</v>
      </c>
      <c r="E324" s="94" t="s">
        <v>315</v>
      </c>
      <c r="F324" s="118">
        <v>5000000</v>
      </c>
      <c r="G324" s="117"/>
      <c r="H324" s="119" t="s">
        <v>134</v>
      </c>
      <c r="I324" s="119">
        <v>20190458</v>
      </c>
      <c r="J324" s="127">
        <v>5000000</v>
      </c>
      <c r="K324" s="120">
        <v>20192536</v>
      </c>
      <c r="L324" s="119">
        <v>2101020901</v>
      </c>
      <c r="M324" s="128">
        <v>5000000</v>
      </c>
      <c r="N324" s="122">
        <v>43800</v>
      </c>
      <c r="O324" s="122">
        <v>43830</v>
      </c>
      <c r="P324" s="123">
        <v>1154848</v>
      </c>
      <c r="Q324" s="124"/>
      <c r="R324" s="126"/>
      <c r="S324" s="126"/>
      <c r="T324" s="84">
        <f t="shared" si="4"/>
        <v>6154848</v>
      </c>
    </row>
    <row r="325" spans="1:20" x14ac:dyDescent="0.25">
      <c r="A325" s="145">
        <v>308</v>
      </c>
      <c r="B325" s="131">
        <v>43799</v>
      </c>
      <c r="C325" s="87">
        <v>1106769130</v>
      </c>
      <c r="D325" s="117" t="s">
        <v>75</v>
      </c>
      <c r="E325" s="94" t="s">
        <v>326</v>
      </c>
      <c r="F325" s="118">
        <v>5000000</v>
      </c>
      <c r="G325" s="117"/>
      <c r="H325" s="119" t="s">
        <v>134</v>
      </c>
      <c r="I325" s="119">
        <v>20190459</v>
      </c>
      <c r="J325" s="127">
        <v>5000000</v>
      </c>
      <c r="K325" s="120">
        <v>20192537</v>
      </c>
      <c r="L325" s="119">
        <v>2101020901</v>
      </c>
      <c r="M325" s="128">
        <v>5000000</v>
      </c>
      <c r="N325" s="122">
        <v>43800</v>
      </c>
      <c r="O325" s="122">
        <v>43830</v>
      </c>
      <c r="P325" s="123"/>
      <c r="Q325" s="124"/>
      <c r="R325" s="126"/>
      <c r="S325" s="126">
        <v>2625368</v>
      </c>
      <c r="T325" s="84">
        <f t="shared" si="4"/>
        <v>2374632</v>
      </c>
    </row>
    <row r="326" spans="1:20" x14ac:dyDescent="0.25">
      <c r="A326" s="145">
        <v>309</v>
      </c>
      <c r="B326" s="131">
        <v>43799</v>
      </c>
      <c r="C326" s="77">
        <v>900934267</v>
      </c>
      <c r="D326" s="117" t="s">
        <v>354</v>
      </c>
      <c r="E326" s="94" t="s">
        <v>355</v>
      </c>
      <c r="F326" s="118">
        <v>40000000</v>
      </c>
      <c r="G326" s="117" t="s">
        <v>39</v>
      </c>
      <c r="H326" s="119" t="s">
        <v>134</v>
      </c>
      <c r="I326" s="119">
        <v>20190473</v>
      </c>
      <c r="J326" s="127">
        <v>40000000</v>
      </c>
      <c r="K326" s="120">
        <v>20192611</v>
      </c>
      <c r="L326" s="119">
        <v>21020215</v>
      </c>
      <c r="M326" s="128">
        <v>400000000</v>
      </c>
      <c r="N326" s="122">
        <v>43800</v>
      </c>
      <c r="O326" s="122">
        <v>43830</v>
      </c>
      <c r="P326" s="168"/>
      <c r="Q326" s="124"/>
      <c r="R326" s="126"/>
      <c r="S326" s="169"/>
      <c r="T326" s="84">
        <f t="shared" si="4"/>
        <v>40000000</v>
      </c>
    </row>
    <row r="327" spans="1:20" x14ac:dyDescent="0.25">
      <c r="A327" s="145">
        <v>310</v>
      </c>
      <c r="B327" s="131">
        <v>43799</v>
      </c>
      <c r="C327" s="166">
        <v>38141763</v>
      </c>
      <c r="D327" s="117" t="s">
        <v>356</v>
      </c>
      <c r="E327" s="2" t="s">
        <v>357</v>
      </c>
      <c r="F327" s="118">
        <v>8000000</v>
      </c>
      <c r="G327" s="170" t="s">
        <v>39</v>
      </c>
      <c r="H327" s="171" t="s">
        <v>198</v>
      </c>
      <c r="I327" s="171">
        <v>20190471</v>
      </c>
      <c r="J327" s="127">
        <v>8000000</v>
      </c>
      <c r="K327" s="120">
        <v>20192613</v>
      </c>
      <c r="L327" s="119">
        <v>2101020902</v>
      </c>
      <c r="M327" s="128">
        <v>8000000</v>
      </c>
      <c r="N327" s="122">
        <v>43805</v>
      </c>
      <c r="O327" s="122">
        <v>43830</v>
      </c>
      <c r="P327" s="168"/>
      <c r="Q327" s="124"/>
      <c r="R327" s="126"/>
      <c r="S327" s="169"/>
      <c r="T327" s="84">
        <f t="shared" si="4"/>
        <v>8000000</v>
      </c>
    </row>
    <row r="328" spans="1:20" x14ac:dyDescent="0.25">
      <c r="A328" s="145">
        <v>311</v>
      </c>
      <c r="B328" s="131">
        <v>43799</v>
      </c>
      <c r="C328" s="87">
        <v>1106783217</v>
      </c>
      <c r="D328" s="117" t="s">
        <v>358</v>
      </c>
      <c r="E328" s="2" t="s">
        <v>359</v>
      </c>
      <c r="F328" s="118">
        <v>1200000</v>
      </c>
      <c r="G328" s="117" t="s">
        <v>39</v>
      </c>
      <c r="H328" s="119" t="s">
        <v>198</v>
      </c>
      <c r="I328" s="119">
        <v>20190472</v>
      </c>
      <c r="J328" s="127">
        <v>1200000</v>
      </c>
      <c r="K328" s="120">
        <v>20192614</v>
      </c>
      <c r="L328" s="119">
        <v>2101020902</v>
      </c>
      <c r="M328" s="128">
        <v>1200000</v>
      </c>
      <c r="N328" s="122">
        <v>43808</v>
      </c>
      <c r="O328" s="122">
        <v>43830</v>
      </c>
      <c r="P328" s="168"/>
      <c r="Q328" s="124"/>
      <c r="R328" s="126"/>
      <c r="S328" s="169"/>
      <c r="T328" s="84">
        <f t="shared" ref="T328:T340" si="5">+F328++P328+Q328-S328</f>
        <v>1200000</v>
      </c>
    </row>
    <row r="329" spans="1:20" x14ac:dyDescent="0.25">
      <c r="A329" s="145">
        <v>312</v>
      </c>
      <c r="B329" s="131">
        <v>43799</v>
      </c>
      <c r="C329" s="166">
        <v>810005636</v>
      </c>
      <c r="D329" s="117" t="s">
        <v>360</v>
      </c>
      <c r="E329" s="2" t="s">
        <v>361</v>
      </c>
      <c r="F329" s="118">
        <v>9000000</v>
      </c>
      <c r="G329" s="117" t="s">
        <v>362</v>
      </c>
      <c r="H329" s="119" t="s">
        <v>198</v>
      </c>
      <c r="I329" s="119">
        <v>20190470</v>
      </c>
      <c r="J329" s="127">
        <v>9000000</v>
      </c>
      <c r="K329" s="120">
        <v>20192615</v>
      </c>
      <c r="L329" s="119" t="s">
        <v>195</v>
      </c>
      <c r="M329" s="128">
        <v>9000000</v>
      </c>
      <c r="N329" s="122">
        <v>43805</v>
      </c>
      <c r="O329" s="122">
        <v>43830</v>
      </c>
      <c r="P329" s="168"/>
      <c r="Q329" s="124"/>
      <c r="R329" s="126"/>
      <c r="S329" s="172">
        <v>4336400</v>
      </c>
      <c r="T329" s="84">
        <f t="shared" si="5"/>
        <v>4663600</v>
      </c>
    </row>
    <row r="330" spans="1:20" x14ac:dyDescent="0.25">
      <c r="A330" s="145">
        <v>313</v>
      </c>
      <c r="B330" s="131">
        <v>43805</v>
      </c>
      <c r="C330" s="87">
        <v>65829702</v>
      </c>
      <c r="D330" s="117" t="s">
        <v>331</v>
      </c>
      <c r="E330" s="94" t="s">
        <v>363</v>
      </c>
      <c r="F330" s="118">
        <v>2710318</v>
      </c>
      <c r="G330" s="117" t="s">
        <v>39</v>
      </c>
      <c r="H330" s="119" t="s">
        <v>134</v>
      </c>
      <c r="I330" s="119">
        <v>20190462</v>
      </c>
      <c r="J330" s="127">
        <v>2710318</v>
      </c>
      <c r="K330" s="120">
        <v>20192626</v>
      </c>
      <c r="L330" s="119">
        <v>2101020901</v>
      </c>
      <c r="M330" s="121">
        <v>2710318</v>
      </c>
      <c r="N330" s="122">
        <v>43805</v>
      </c>
      <c r="O330" s="122">
        <v>43830</v>
      </c>
      <c r="P330" s="168"/>
      <c r="Q330" s="124"/>
      <c r="R330" s="126"/>
      <c r="S330" s="169"/>
      <c r="T330" s="84">
        <f t="shared" si="5"/>
        <v>2710318</v>
      </c>
    </row>
    <row r="331" spans="1:20" x14ac:dyDescent="0.25">
      <c r="A331" s="145">
        <v>314</v>
      </c>
      <c r="B331" s="131">
        <v>43805</v>
      </c>
      <c r="C331" s="87">
        <v>1019107006</v>
      </c>
      <c r="D331" s="117" t="s">
        <v>117</v>
      </c>
      <c r="E331" s="94" t="s">
        <v>363</v>
      </c>
      <c r="F331" s="118">
        <v>2710318</v>
      </c>
      <c r="G331" s="117" t="s">
        <v>39</v>
      </c>
      <c r="H331" s="119" t="s">
        <v>134</v>
      </c>
      <c r="I331" s="119">
        <v>20190468</v>
      </c>
      <c r="J331" s="127">
        <v>2710318</v>
      </c>
      <c r="K331" s="120">
        <v>20192627</v>
      </c>
      <c r="L331" s="119">
        <v>2101020901</v>
      </c>
      <c r="M331" s="121">
        <v>2710318</v>
      </c>
      <c r="N331" s="122">
        <v>43805</v>
      </c>
      <c r="O331" s="122">
        <v>43830</v>
      </c>
      <c r="P331" s="168"/>
      <c r="Q331" s="124"/>
      <c r="R331" s="126"/>
      <c r="S331" s="169"/>
      <c r="T331" s="84">
        <f t="shared" si="5"/>
        <v>2710318</v>
      </c>
    </row>
    <row r="332" spans="1:20" x14ac:dyDescent="0.25">
      <c r="A332" s="145">
        <v>315</v>
      </c>
      <c r="B332" s="131">
        <v>43805</v>
      </c>
      <c r="C332" s="87">
        <v>65827859</v>
      </c>
      <c r="D332" s="117" t="s">
        <v>364</v>
      </c>
      <c r="E332" s="94" t="s">
        <v>119</v>
      </c>
      <c r="F332" s="118">
        <v>1400000</v>
      </c>
      <c r="G332" s="117" t="s">
        <v>39</v>
      </c>
      <c r="H332" s="119" t="s">
        <v>134</v>
      </c>
      <c r="I332" s="119">
        <v>20190463</v>
      </c>
      <c r="J332" s="127">
        <v>1400000</v>
      </c>
      <c r="K332" s="120">
        <v>20192628</v>
      </c>
      <c r="L332" s="119">
        <v>2101020901</v>
      </c>
      <c r="M332" s="121">
        <v>1400000</v>
      </c>
      <c r="N332" s="122">
        <v>43805</v>
      </c>
      <c r="O332" s="122">
        <v>43830</v>
      </c>
      <c r="P332" s="168"/>
      <c r="Q332" s="124"/>
      <c r="R332" s="126"/>
      <c r="S332" s="169"/>
      <c r="T332" s="84">
        <f t="shared" si="5"/>
        <v>1400000</v>
      </c>
    </row>
    <row r="333" spans="1:20" x14ac:dyDescent="0.25">
      <c r="A333" s="145">
        <v>316</v>
      </c>
      <c r="B333" s="131">
        <v>43805</v>
      </c>
      <c r="C333" s="87">
        <v>65785683</v>
      </c>
      <c r="D333" s="117" t="s">
        <v>365</v>
      </c>
      <c r="E333" s="94" t="s">
        <v>366</v>
      </c>
      <c r="F333" s="118">
        <v>40000000</v>
      </c>
      <c r="G333" s="117" t="s">
        <v>39</v>
      </c>
      <c r="H333" s="119" t="s">
        <v>367</v>
      </c>
      <c r="I333" s="119">
        <v>20190210</v>
      </c>
      <c r="J333" s="127">
        <v>452292374</v>
      </c>
      <c r="K333" s="120">
        <v>20192629</v>
      </c>
      <c r="L333" s="119">
        <v>2201039803</v>
      </c>
      <c r="M333" s="121">
        <v>40000000</v>
      </c>
      <c r="N333" s="122">
        <v>43810</v>
      </c>
      <c r="O333" s="122">
        <v>43830</v>
      </c>
      <c r="P333" s="168"/>
      <c r="Q333" s="124"/>
      <c r="R333" s="126"/>
      <c r="S333" s="169"/>
      <c r="T333" s="84">
        <f t="shared" si="5"/>
        <v>40000000</v>
      </c>
    </row>
    <row r="334" spans="1:20" x14ac:dyDescent="0.25">
      <c r="A334" s="145">
        <v>317</v>
      </c>
      <c r="B334" s="131">
        <v>43810</v>
      </c>
      <c r="C334" s="87">
        <v>900459733</v>
      </c>
      <c r="D334" s="97" t="s">
        <v>186</v>
      </c>
      <c r="E334" s="94" t="s">
        <v>345</v>
      </c>
      <c r="F334" s="118">
        <v>19950000</v>
      </c>
      <c r="G334" s="117" t="s">
        <v>39</v>
      </c>
      <c r="H334" s="119" t="s">
        <v>249</v>
      </c>
      <c r="I334" s="119">
        <v>20190436</v>
      </c>
      <c r="J334" s="127">
        <v>19950000</v>
      </c>
      <c r="K334" s="120">
        <v>20162639</v>
      </c>
      <c r="L334" s="119">
        <v>2101020901</v>
      </c>
      <c r="M334" s="121">
        <v>19950000</v>
      </c>
      <c r="N334" s="122">
        <v>43810</v>
      </c>
      <c r="O334" s="122">
        <v>43830</v>
      </c>
      <c r="P334" s="123"/>
      <c r="Q334" s="124"/>
      <c r="R334" s="126"/>
      <c r="S334" s="126"/>
      <c r="T334" s="84">
        <f t="shared" si="5"/>
        <v>19950000</v>
      </c>
    </row>
    <row r="335" spans="1:20" x14ac:dyDescent="0.25">
      <c r="A335" s="145">
        <v>318</v>
      </c>
      <c r="B335" s="131">
        <v>43810</v>
      </c>
      <c r="C335" s="87">
        <v>32674802</v>
      </c>
      <c r="D335" s="117" t="s">
        <v>368</v>
      </c>
      <c r="E335" s="94" t="s">
        <v>345</v>
      </c>
      <c r="F335" s="118">
        <v>19950000</v>
      </c>
      <c r="G335" s="117"/>
      <c r="H335" s="119" t="s">
        <v>249</v>
      </c>
      <c r="I335" s="119">
        <v>20190437</v>
      </c>
      <c r="J335" s="127">
        <v>19950000</v>
      </c>
      <c r="K335" s="120">
        <v>20192640</v>
      </c>
      <c r="L335" s="119">
        <v>2101020901</v>
      </c>
      <c r="M335" s="121">
        <v>19950000</v>
      </c>
      <c r="N335" s="122">
        <v>43810</v>
      </c>
      <c r="O335" s="122">
        <v>43830</v>
      </c>
      <c r="P335" s="123"/>
      <c r="Q335" s="124"/>
      <c r="R335" s="126"/>
      <c r="S335" s="126"/>
      <c r="T335" s="84">
        <f t="shared" si="5"/>
        <v>19950000</v>
      </c>
    </row>
    <row r="336" spans="1:20" x14ac:dyDescent="0.25">
      <c r="A336" s="145">
        <v>319</v>
      </c>
      <c r="B336" s="131">
        <v>43810</v>
      </c>
      <c r="C336" s="71">
        <v>93381221</v>
      </c>
      <c r="D336" s="72" t="s">
        <v>53</v>
      </c>
      <c r="E336" s="73" t="s">
        <v>217</v>
      </c>
      <c r="F336" s="118">
        <v>13000000</v>
      </c>
      <c r="G336" s="117"/>
      <c r="H336" s="119" t="s">
        <v>249</v>
      </c>
      <c r="I336" s="119">
        <v>20190478</v>
      </c>
      <c r="J336" s="127">
        <v>13000000</v>
      </c>
      <c r="K336" s="120">
        <v>20192641</v>
      </c>
      <c r="L336" s="119">
        <v>2101020901</v>
      </c>
      <c r="M336" s="121">
        <v>13000000</v>
      </c>
      <c r="N336" s="122">
        <v>43810</v>
      </c>
      <c r="O336" s="122">
        <v>43830</v>
      </c>
      <c r="P336" s="123"/>
      <c r="Q336" s="124"/>
      <c r="R336" s="126"/>
      <c r="S336" s="126"/>
      <c r="T336" s="84">
        <f t="shared" si="5"/>
        <v>13000000</v>
      </c>
    </row>
    <row r="337" spans="1:20" x14ac:dyDescent="0.25">
      <c r="A337" s="145">
        <v>320</v>
      </c>
      <c r="B337" s="131">
        <v>43812</v>
      </c>
      <c r="C337" s="71">
        <v>5822623</v>
      </c>
      <c r="D337" s="117" t="s">
        <v>149</v>
      </c>
      <c r="E337" s="94" t="s">
        <v>369</v>
      </c>
      <c r="F337" s="118">
        <v>15000000</v>
      </c>
      <c r="G337" s="117"/>
      <c r="H337" s="119" t="s">
        <v>370</v>
      </c>
      <c r="I337" s="119" t="s">
        <v>371</v>
      </c>
      <c r="J337" s="127">
        <v>15000000</v>
      </c>
      <c r="K337" s="120" t="s">
        <v>372</v>
      </c>
      <c r="L337" s="119" t="s">
        <v>373</v>
      </c>
      <c r="M337" s="121">
        <v>15000000</v>
      </c>
      <c r="N337" s="122">
        <v>43812</v>
      </c>
      <c r="O337" s="122">
        <v>43830</v>
      </c>
      <c r="P337" s="123"/>
      <c r="Q337" s="124"/>
      <c r="R337" s="126"/>
      <c r="S337" s="126"/>
      <c r="T337" s="84">
        <f t="shared" si="5"/>
        <v>15000000</v>
      </c>
    </row>
    <row r="338" spans="1:20" x14ac:dyDescent="0.25">
      <c r="A338" s="145">
        <v>321</v>
      </c>
      <c r="B338" s="131">
        <v>43812</v>
      </c>
      <c r="C338" s="87">
        <v>900459733</v>
      </c>
      <c r="D338" s="97" t="s">
        <v>186</v>
      </c>
      <c r="E338" s="94" t="s">
        <v>374</v>
      </c>
      <c r="F338" s="118">
        <v>3900000</v>
      </c>
      <c r="G338" s="117"/>
      <c r="H338" s="119" t="s">
        <v>375</v>
      </c>
      <c r="I338" s="119">
        <v>20190473</v>
      </c>
      <c r="J338" s="127">
        <v>3900000</v>
      </c>
      <c r="K338" s="120">
        <v>20192651</v>
      </c>
      <c r="L338" s="119">
        <v>2101020901</v>
      </c>
      <c r="M338" s="121">
        <v>3900000</v>
      </c>
      <c r="N338" s="164">
        <v>43812</v>
      </c>
      <c r="O338" s="122">
        <v>43830</v>
      </c>
      <c r="P338" s="123"/>
      <c r="Q338" s="124"/>
      <c r="R338" s="126"/>
      <c r="S338" s="126"/>
      <c r="T338" s="84">
        <f t="shared" si="5"/>
        <v>3900000</v>
      </c>
    </row>
    <row r="339" spans="1:20" x14ac:dyDescent="0.25">
      <c r="A339" s="145">
        <v>322</v>
      </c>
      <c r="B339" s="131">
        <v>43815</v>
      </c>
      <c r="C339" s="87">
        <v>19125211</v>
      </c>
      <c r="D339" s="117" t="s">
        <v>347</v>
      </c>
      <c r="E339" s="94" t="s">
        <v>376</v>
      </c>
      <c r="F339" s="118">
        <v>1818298</v>
      </c>
      <c r="G339" s="117"/>
      <c r="H339" s="119" t="s">
        <v>375</v>
      </c>
      <c r="I339" s="119">
        <v>20190477</v>
      </c>
      <c r="J339" s="127">
        <v>1818298</v>
      </c>
      <c r="K339" s="120">
        <v>20192652</v>
      </c>
      <c r="L339" s="119">
        <v>2101020901</v>
      </c>
      <c r="M339" s="121">
        <v>1818298</v>
      </c>
      <c r="N339" s="122">
        <v>43815</v>
      </c>
      <c r="O339" s="122">
        <v>43830</v>
      </c>
      <c r="P339" s="123"/>
      <c r="Q339" s="124"/>
      <c r="R339" s="126"/>
      <c r="S339" s="126"/>
      <c r="T339" s="84">
        <f t="shared" si="5"/>
        <v>1818298</v>
      </c>
    </row>
    <row r="340" spans="1:20" x14ac:dyDescent="0.25">
      <c r="A340" s="145">
        <v>323</v>
      </c>
      <c r="B340" s="131">
        <v>43822</v>
      </c>
      <c r="C340" s="71">
        <v>900053771</v>
      </c>
      <c r="D340" s="2" t="s">
        <v>59</v>
      </c>
      <c r="E340" s="73" t="s">
        <v>174</v>
      </c>
      <c r="F340" s="118">
        <v>40000000</v>
      </c>
      <c r="G340" s="117"/>
      <c r="H340" s="119" t="s">
        <v>377</v>
      </c>
      <c r="I340" s="119">
        <v>20190495</v>
      </c>
      <c r="J340" s="127">
        <v>40000000</v>
      </c>
      <c r="K340" s="120">
        <v>20192681</v>
      </c>
      <c r="L340" s="119">
        <v>2101020901</v>
      </c>
      <c r="M340" s="121">
        <v>40000000</v>
      </c>
      <c r="N340" s="122">
        <v>43822</v>
      </c>
      <c r="O340" s="122">
        <v>43830</v>
      </c>
      <c r="P340" s="123"/>
      <c r="Q340" s="124"/>
      <c r="R340" s="126"/>
      <c r="S340" s="126">
        <v>11082846</v>
      </c>
      <c r="T340" s="84">
        <f t="shared" si="5"/>
        <v>28917154</v>
      </c>
    </row>
    <row r="341" spans="1:20" x14ac:dyDescent="0.25">
      <c r="A341" s="558"/>
      <c r="B341" s="174"/>
      <c r="C341" s="175"/>
      <c r="D341" s="173"/>
      <c r="E341" s="173"/>
      <c r="F341" s="176"/>
      <c r="G341" s="177"/>
      <c r="H341" s="178"/>
      <c r="I341" s="178"/>
      <c r="J341" s="179"/>
      <c r="K341" s="180"/>
      <c r="L341" s="178"/>
      <c r="M341" s="181"/>
      <c r="N341" s="182"/>
      <c r="O341" s="182"/>
      <c r="P341" s="53"/>
      <c r="Q341" s="53"/>
      <c r="R341" s="53"/>
      <c r="S341" s="53"/>
      <c r="T341" s="183">
        <f>SUM(T2:T340)</f>
        <v>10613684714</v>
      </c>
    </row>
    <row r="342" spans="1:20" ht="23.25" customHeight="1" x14ac:dyDescent="0.25">
      <c r="A342" s="403" t="s">
        <v>1166</v>
      </c>
      <c r="B342" s="403"/>
      <c r="C342" s="403"/>
      <c r="D342" s="403"/>
      <c r="E342" s="403"/>
      <c r="F342" s="403"/>
      <c r="G342" s="403"/>
      <c r="H342" s="403"/>
      <c r="I342" s="403"/>
      <c r="J342" s="403"/>
      <c r="K342" s="403"/>
      <c r="L342" s="403"/>
      <c r="M342" s="403"/>
      <c r="N342" s="403"/>
      <c r="O342" s="4"/>
    </row>
    <row r="343" spans="1:20" ht="15" customHeight="1" x14ac:dyDescent="0.25">
      <c r="A343" s="559" t="s">
        <v>378</v>
      </c>
      <c r="B343" s="16" t="s">
        <v>24</v>
      </c>
      <c r="C343" s="15" t="s">
        <v>25</v>
      </c>
      <c r="D343" s="17" t="s">
        <v>26</v>
      </c>
      <c r="E343" s="17" t="s">
        <v>27</v>
      </c>
      <c r="F343" s="18" t="s">
        <v>28</v>
      </c>
      <c r="G343" s="17" t="s">
        <v>30</v>
      </c>
      <c r="H343" s="17" t="s">
        <v>31</v>
      </c>
      <c r="I343" s="19" t="s">
        <v>379</v>
      </c>
      <c r="J343" s="17" t="s">
        <v>0</v>
      </c>
      <c r="K343" s="15" t="s">
        <v>380</v>
      </c>
      <c r="L343" s="19" t="s">
        <v>381</v>
      </c>
      <c r="M343" s="17" t="s">
        <v>2</v>
      </c>
      <c r="N343" s="20" t="s">
        <v>33</v>
      </c>
      <c r="O343" s="4"/>
    </row>
    <row r="344" spans="1:20" ht="15" customHeight="1" x14ac:dyDescent="0.25">
      <c r="A344" s="560" t="s">
        <v>382</v>
      </c>
      <c r="B344" s="22">
        <v>43466</v>
      </c>
      <c r="C344" s="21">
        <v>5884179</v>
      </c>
      <c r="D344" s="23" t="s">
        <v>383</v>
      </c>
      <c r="E344" s="23" t="s">
        <v>384</v>
      </c>
      <c r="F344" s="24">
        <v>13391000</v>
      </c>
      <c r="G344" s="23" t="s">
        <v>385</v>
      </c>
      <c r="H344" s="23">
        <v>20190084</v>
      </c>
      <c r="I344" s="25">
        <v>43466</v>
      </c>
      <c r="J344" s="26">
        <v>280000000</v>
      </c>
      <c r="K344" s="21">
        <v>20190079</v>
      </c>
      <c r="L344" s="25">
        <v>43466</v>
      </c>
      <c r="M344" s="23">
        <v>21020215</v>
      </c>
      <c r="N344" s="26">
        <v>13391000</v>
      </c>
      <c r="O344" s="4"/>
    </row>
    <row r="345" spans="1:20" ht="15" customHeight="1" x14ac:dyDescent="0.25">
      <c r="A345" s="560" t="s">
        <v>767</v>
      </c>
      <c r="B345" s="22">
        <v>43466</v>
      </c>
      <c r="C345" s="21">
        <v>52267691</v>
      </c>
      <c r="D345" s="23" t="s">
        <v>768</v>
      </c>
      <c r="E345" s="23" t="s">
        <v>769</v>
      </c>
      <c r="F345" s="24">
        <v>3380000</v>
      </c>
      <c r="G345" s="23" t="s">
        <v>385</v>
      </c>
      <c r="H345" s="23">
        <v>20190120</v>
      </c>
      <c r="I345" s="25">
        <v>43466</v>
      </c>
      <c r="J345" s="26">
        <v>3380000</v>
      </c>
      <c r="K345" s="21">
        <v>20190203</v>
      </c>
      <c r="L345" s="25">
        <v>43466</v>
      </c>
      <c r="M345" s="23">
        <v>2101020901</v>
      </c>
      <c r="N345" s="26">
        <v>3380000</v>
      </c>
      <c r="O345" s="4"/>
    </row>
    <row r="346" spans="1:20" ht="15" customHeight="1" x14ac:dyDescent="0.25">
      <c r="A346" s="560" t="s">
        <v>770</v>
      </c>
      <c r="B346" s="22">
        <v>43466</v>
      </c>
      <c r="C346" s="21">
        <v>14013974</v>
      </c>
      <c r="D346" s="23" t="s">
        <v>339</v>
      </c>
      <c r="E346" s="23" t="s">
        <v>771</v>
      </c>
      <c r="F346" s="24">
        <v>5525000</v>
      </c>
      <c r="G346" s="23" t="s">
        <v>385</v>
      </c>
      <c r="H346" s="23">
        <v>20190121</v>
      </c>
      <c r="I346" s="25">
        <v>43466</v>
      </c>
      <c r="J346" s="26">
        <v>5525000</v>
      </c>
      <c r="K346" s="21">
        <v>20190204</v>
      </c>
      <c r="L346" s="25">
        <v>43466</v>
      </c>
      <c r="M346" s="23">
        <v>2101020901</v>
      </c>
      <c r="N346" s="26">
        <v>5525000</v>
      </c>
      <c r="O346" s="4"/>
    </row>
    <row r="347" spans="1:20" ht="15" customHeight="1" x14ac:dyDescent="0.25">
      <c r="A347" s="560" t="s">
        <v>386</v>
      </c>
      <c r="B347" s="22">
        <v>43497</v>
      </c>
      <c r="C347" s="21">
        <v>1106788717</v>
      </c>
      <c r="D347" s="23" t="s">
        <v>387</v>
      </c>
      <c r="E347" s="23" t="s">
        <v>388</v>
      </c>
      <c r="F347" s="24">
        <v>8990000</v>
      </c>
      <c r="G347" s="23" t="s">
        <v>389</v>
      </c>
      <c r="H347" s="23">
        <v>20190104</v>
      </c>
      <c r="I347" s="25">
        <v>43466</v>
      </c>
      <c r="J347" s="26">
        <v>300000000</v>
      </c>
      <c r="K347" s="21">
        <v>20190417</v>
      </c>
      <c r="L347" s="25">
        <v>43508</v>
      </c>
      <c r="M347" s="27">
        <v>21020215</v>
      </c>
      <c r="N347" s="26">
        <v>8990000</v>
      </c>
      <c r="O347" s="4"/>
    </row>
    <row r="348" spans="1:20" ht="15" customHeight="1" x14ac:dyDescent="0.25">
      <c r="A348" s="560" t="s">
        <v>390</v>
      </c>
      <c r="B348" s="22">
        <v>43497</v>
      </c>
      <c r="C348" s="21">
        <v>93383271</v>
      </c>
      <c r="D348" s="23" t="s">
        <v>391</v>
      </c>
      <c r="E348" s="23" t="s">
        <v>392</v>
      </c>
      <c r="F348" s="24">
        <v>1200000</v>
      </c>
      <c r="G348" s="23" t="s">
        <v>389</v>
      </c>
      <c r="H348" s="23">
        <v>20190104</v>
      </c>
      <c r="I348" s="25">
        <v>43466</v>
      </c>
      <c r="J348" s="26">
        <v>300000000</v>
      </c>
      <c r="K348" s="21">
        <v>20190441</v>
      </c>
      <c r="L348" s="25">
        <v>43497</v>
      </c>
      <c r="M348" s="27">
        <v>2201010703</v>
      </c>
      <c r="N348" s="26">
        <v>1200000</v>
      </c>
      <c r="O348" s="4"/>
    </row>
    <row r="349" spans="1:20" ht="15" customHeight="1" x14ac:dyDescent="0.25">
      <c r="A349" s="560" t="s">
        <v>393</v>
      </c>
      <c r="B349" s="22">
        <v>43516</v>
      </c>
      <c r="C349" s="21">
        <v>1106788717</v>
      </c>
      <c r="D349" s="23" t="s">
        <v>387</v>
      </c>
      <c r="E349" s="23" t="s">
        <v>394</v>
      </c>
      <c r="F349" s="24">
        <v>1500000</v>
      </c>
      <c r="G349" s="23" t="s">
        <v>389</v>
      </c>
      <c r="H349" s="23">
        <v>20190104</v>
      </c>
      <c r="I349" s="25">
        <v>43466</v>
      </c>
      <c r="J349" s="26">
        <v>300000000</v>
      </c>
      <c r="K349" s="21">
        <v>20190476</v>
      </c>
      <c r="L349" s="25">
        <v>43516</v>
      </c>
      <c r="M349" s="23">
        <v>2201010703</v>
      </c>
      <c r="N349" s="26">
        <v>1500000</v>
      </c>
      <c r="O349" s="4"/>
    </row>
    <row r="350" spans="1:20" ht="15" customHeight="1" x14ac:dyDescent="0.25">
      <c r="A350" s="561" t="s">
        <v>395</v>
      </c>
      <c r="B350" s="22">
        <v>43511</v>
      </c>
      <c r="C350" s="21">
        <v>901240082</v>
      </c>
      <c r="D350" s="23" t="s">
        <v>396</v>
      </c>
      <c r="E350" s="23" t="s">
        <v>397</v>
      </c>
      <c r="F350" s="24">
        <v>2356200</v>
      </c>
      <c r="G350" s="23" t="s">
        <v>389</v>
      </c>
      <c r="H350" s="23">
        <v>20190104</v>
      </c>
      <c r="I350" s="25">
        <v>43466</v>
      </c>
      <c r="J350" s="26">
        <v>300000000</v>
      </c>
      <c r="K350" s="21">
        <v>20190507</v>
      </c>
      <c r="L350" s="25">
        <v>43511</v>
      </c>
      <c r="M350" s="23">
        <v>2201010703</v>
      </c>
      <c r="N350" s="26">
        <v>2356200</v>
      </c>
      <c r="O350" s="4"/>
    </row>
    <row r="351" spans="1:20" ht="15" customHeight="1" x14ac:dyDescent="0.25">
      <c r="A351" s="560" t="s">
        <v>398</v>
      </c>
      <c r="B351" s="22">
        <v>43511</v>
      </c>
      <c r="C351" s="21">
        <v>901240082</v>
      </c>
      <c r="D351" s="23" t="s">
        <v>396</v>
      </c>
      <c r="E351" s="23" t="s">
        <v>399</v>
      </c>
      <c r="F351" s="24">
        <v>678300</v>
      </c>
      <c r="G351" s="23" t="s">
        <v>389</v>
      </c>
      <c r="H351" s="23">
        <v>20190104</v>
      </c>
      <c r="I351" s="25">
        <v>43466</v>
      </c>
      <c r="J351" s="26">
        <v>300000000</v>
      </c>
      <c r="K351" s="21">
        <v>20190511</v>
      </c>
      <c r="L351" s="25">
        <v>43511</v>
      </c>
      <c r="M351" s="23">
        <v>2201010703</v>
      </c>
      <c r="N351" s="26">
        <v>678300</v>
      </c>
      <c r="O351" s="4"/>
    </row>
    <row r="352" spans="1:20" ht="15" customHeight="1" x14ac:dyDescent="0.25">
      <c r="A352" s="561" t="s">
        <v>400</v>
      </c>
      <c r="B352" s="29">
        <v>43537</v>
      </c>
      <c r="C352" s="28">
        <v>93451815</v>
      </c>
      <c r="D352" s="30" t="s">
        <v>401</v>
      </c>
      <c r="E352" s="30" t="s">
        <v>402</v>
      </c>
      <c r="F352" s="31">
        <v>990000</v>
      </c>
      <c r="G352" s="30" t="s">
        <v>389</v>
      </c>
      <c r="H352" s="30">
        <v>20190131</v>
      </c>
      <c r="I352" s="32">
        <v>43497</v>
      </c>
      <c r="J352" s="33">
        <v>50000000</v>
      </c>
      <c r="K352" s="28">
        <v>20190682</v>
      </c>
      <c r="L352" s="32">
        <v>43537</v>
      </c>
      <c r="M352" s="30">
        <v>21020215</v>
      </c>
      <c r="N352" s="26">
        <v>990000</v>
      </c>
      <c r="O352" s="4"/>
    </row>
    <row r="353" spans="1:15" ht="15" customHeight="1" x14ac:dyDescent="0.25">
      <c r="A353" s="560" t="s">
        <v>403</v>
      </c>
      <c r="B353" s="22">
        <v>43544</v>
      </c>
      <c r="C353" s="21">
        <v>93451815</v>
      </c>
      <c r="D353" s="23" t="s">
        <v>401</v>
      </c>
      <c r="E353" s="23" t="s">
        <v>404</v>
      </c>
      <c r="F353" s="24">
        <v>250000</v>
      </c>
      <c r="G353" s="23" t="s">
        <v>389</v>
      </c>
      <c r="H353" s="23">
        <v>20190131</v>
      </c>
      <c r="I353" s="25">
        <v>43497</v>
      </c>
      <c r="J353" s="26">
        <v>50000000</v>
      </c>
      <c r="K353" s="21">
        <v>20190718</v>
      </c>
      <c r="L353" s="25">
        <v>43544</v>
      </c>
      <c r="M353" s="23">
        <v>21020215</v>
      </c>
      <c r="N353" s="26">
        <v>250000</v>
      </c>
      <c r="O353" s="4"/>
    </row>
    <row r="354" spans="1:15" ht="15" customHeight="1" x14ac:dyDescent="0.25">
      <c r="A354" s="560" t="s">
        <v>772</v>
      </c>
      <c r="B354" s="22">
        <v>43552</v>
      </c>
      <c r="C354" s="21">
        <v>1106778186</v>
      </c>
      <c r="D354" s="23" t="s">
        <v>773</v>
      </c>
      <c r="E354" s="23" t="s">
        <v>774</v>
      </c>
      <c r="F354" s="24">
        <v>1500000</v>
      </c>
      <c r="G354" s="23" t="s">
        <v>385</v>
      </c>
      <c r="H354" s="23">
        <v>20190161</v>
      </c>
      <c r="I354" s="25">
        <v>43542</v>
      </c>
      <c r="J354" s="26">
        <v>1500000</v>
      </c>
      <c r="K354" s="21">
        <v>20190749</v>
      </c>
      <c r="L354" s="25">
        <v>43551</v>
      </c>
      <c r="M354" s="23">
        <v>2101020902</v>
      </c>
      <c r="N354" s="26">
        <v>1500000</v>
      </c>
      <c r="O354" s="4"/>
    </row>
    <row r="355" spans="1:15" ht="15" customHeight="1" x14ac:dyDescent="0.25">
      <c r="A355" s="560" t="s">
        <v>405</v>
      </c>
      <c r="B355" s="22">
        <v>43556</v>
      </c>
      <c r="C355" s="21">
        <v>860068557</v>
      </c>
      <c r="D355" s="23" t="s">
        <v>406</v>
      </c>
      <c r="E355" s="23" t="s">
        <v>407</v>
      </c>
      <c r="F355" s="24">
        <v>7557690</v>
      </c>
      <c r="G355" s="23" t="s">
        <v>385</v>
      </c>
      <c r="H355" s="23">
        <v>20190131</v>
      </c>
      <c r="I355" s="25">
        <v>43497</v>
      </c>
      <c r="J355" s="26">
        <v>50000000</v>
      </c>
      <c r="K355" s="21">
        <v>20190845</v>
      </c>
      <c r="L355" s="25">
        <v>43556</v>
      </c>
      <c r="M355" s="23">
        <v>21020215</v>
      </c>
      <c r="N355" s="26">
        <v>7557690</v>
      </c>
      <c r="O355" s="4"/>
    </row>
    <row r="356" spans="1:15" ht="15" customHeight="1" x14ac:dyDescent="0.25">
      <c r="A356" s="561" t="s">
        <v>775</v>
      </c>
      <c r="B356" s="22">
        <v>43563</v>
      </c>
      <c r="C356" s="21">
        <v>93134205</v>
      </c>
      <c r="D356" s="23" t="s">
        <v>42</v>
      </c>
      <c r="E356" s="23" t="s">
        <v>776</v>
      </c>
      <c r="F356" s="24">
        <v>3000000</v>
      </c>
      <c r="G356" s="23" t="s">
        <v>385</v>
      </c>
      <c r="H356" s="23">
        <v>20190097</v>
      </c>
      <c r="I356" s="25">
        <v>43466</v>
      </c>
      <c r="J356" s="26">
        <v>500000000</v>
      </c>
      <c r="K356" s="21">
        <v>20190899</v>
      </c>
      <c r="L356" s="25">
        <v>43563</v>
      </c>
      <c r="M356" s="27">
        <v>220101019802</v>
      </c>
      <c r="N356" s="26">
        <v>3000000</v>
      </c>
      <c r="O356" s="3"/>
    </row>
    <row r="357" spans="1:15" ht="15" customHeight="1" x14ac:dyDescent="0.25">
      <c r="A357" s="561" t="s">
        <v>408</v>
      </c>
      <c r="B357" s="22">
        <v>43571</v>
      </c>
      <c r="C357" s="21">
        <v>1106788717</v>
      </c>
      <c r="D357" s="23" t="s">
        <v>387</v>
      </c>
      <c r="E357" s="23" t="s">
        <v>409</v>
      </c>
      <c r="F357" s="24">
        <v>24850000</v>
      </c>
      <c r="G357" s="23" t="s">
        <v>385</v>
      </c>
      <c r="H357" s="23">
        <v>20190131</v>
      </c>
      <c r="I357" s="25">
        <v>43497</v>
      </c>
      <c r="J357" s="26">
        <v>50000000</v>
      </c>
      <c r="K357" s="21">
        <v>20190915</v>
      </c>
      <c r="L357" s="25">
        <v>43571</v>
      </c>
      <c r="M357" s="23">
        <v>21020215</v>
      </c>
      <c r="N357" s="26">
        <v>24850000</v>
      </c>
      <c r="O357" s="3"/>
    </row>
    <row r="358" spans="1:15" ht="15" customHeight="1" x14ac:dyDescent="0.25">
      <c r="A358" s="560" t="s">
        <v>410</v>
      </c>
      <c r="B358" s="22">
        <v>43572</v>
      </c>
      <c r="C358" s="21">
        <v>93383271</v>
      </c>
      <c r="D358" s="23" t="s">
        <v>391</v>
      </c>
      <c r="E358" s="23" t="s">
        <v>411</v>
      </c>
      <c r="F358" s="24">
        <v>1457000</v>
      </c>
      <c r="G358" s="23" t="s">
        <v>385</v>
      </c>
      <c r="H358" s="23">
        <v>20190131</v>
      </c>
      <c r="I358" s="25">
        <v>43497</v>
      </c>
      <c r="J358" s="26">
        <v>50000000</v>
      </c>
      <c r="K358" s="21">
        <v>20190917</v>
      </c>
      <c r="L358" s="25">
        <v>43572</v>
      </c>
      <c r="M358" s="23">
        <v>21020215</v>
      </c>
      <c r="N358" s="26">
        <v>1457000</v>
      </c>
      <c r="O358" s="3"/>
    </row>
    <row r="359" spans="1:15" ht="15" customHeight="1" x14ac:dyDescent="0.25">
      <c r="A359" s="560" t="s">
        <v>777</v>
      </c>
      <c r="B359" s="22">
        <v>43579</v>
      </c>
      <c r="C359" s="21">
        <v>38015635</v>
      </c>
      <c r="D359" s="23" t="s">
        <v>778</v>
      </c>
      <c r="E359" s="23" t="s">
        <v>779</v>
      </c>
      <c r="F359" s="24">
        <v>1000000</v>
      </c>
      <c r="G359" s="23" t="s">
        <v>385</v>
      </c>
      <c r="H359" s="23">
        <v>20190169</v>
      </c>
      <c r="I359" s="25">
        <v>43556</v>
      </c>
      <c r="J359" s="26">
        <v>1000000</v>
      </c>
      <c r="K359" s="21">
        <v>20190995</v>
      </c>
      <c r="L359" s="25">
        <v>43579</v>
      </c>
      <c r="M359" s="23">
        <v>2101020901</v>
      </c>
      <c r="N359" s="26">
        <v>1000000</v>
      </c>
      <c r="O359" s="3"/>
    </row>
    <row r="360" spans="1:15" ht="15" customHeight="1" x14ac:dyDescent="0.25">
      <c r="A360" s="560" t="s">
        <v>412</v>
      </c>
      <c r="B360" s="22">
        <v>43592</v>
      </c>
      <c r="C360" s="21">
        <v>830011510</v>
      </c>
      <c r="D360" s="23" t="s">
        <v>413</v>
      </c>
      <c r="E360" s="23" t="s">
        <v>414</v>
      </c>
      <c r="F360" s="24">
        <v>1800000</v>
      </c>
      <c r="G360" s="23" t="s">
        <v>389</v>
      </c>
      <c r="H360" s="23">
        <v>20190071</v>
      </c>
      <c r="I360" s="25">
        <v>43466</v>
      </c>
      <c r="J360" s="26">
        <v>2500000</v>
      </c>
      <c r="K360" s="21">
        <v>20191112</v>
      </c>
      <c r="L360" s="25">
        <v>43592</v>
      </c>
      <c r="M360" s="23">
        <v>2102010103</v>
      </c>
      <c r="N360" s="26">
        <v>1800000</v>
      </c>
      <c r="O360" s="3"/>
    </row>
    <row r="361" spans="1:15" ht="15" customHeight="1" x14ac:dyDescent="0.25">
      <c r="A361" s="560" t="s">
        <v>415</v>
      </c>
      <c r="B361" s="22">
        <v>43600</v>
      </c>
      <c r="C361" s="21">
        <v>860009578</v>
      </c>
      <c r="D361" s="23" t="s">
        <v>416</v>
      </c>
      <c r="E361" s="23" t="s">
        <v>417</v>
      </c>
      <c r="F361" s="24">
        <v>2279400</v>
      </c>
      <c r="G361" s="23" t="s">
        <v>385</v>
      </c>
      <c r="H361" s="23">
        <v>20190137</v>
      </c>
      <c r="I361" s="25">
        <v>43530</v>
      </c>
      <c r="J361" s="26">
        <v>80000000</v>
      </c>
      <c r="K361" s="21">
        <v>20191121</v>
      </c>
      <c r="L361" s="25">
        <v>43600</v>
      </c>
      <c r="M361" s="23">
        <v>21020209</v>
      </c>
      <c r="N361" s="26">
        <v>2279400</v>
      </c>
      <c r="O361" s="3"/>
    </row>
    <row r="362" spans="1:15" ht="15" customHeight="1" x14ac:dyDescent="0.25">
      <c r="A362" s="561" t="s">
        <v>418</v>
      </c>
      <c r="B362" s="22">
        <v>43601</v>
      </c>
      <c r="C362" s="21">
        <v>1106788717</v>
      </c>
      <c r="D362" s="23" t="s">
        <v>387</v>
      </c>
      <c r="E362" s="23" t="s">
        <v>419</v>
      </c>
      <c r="F362" s="24">
        <v>3000000</v>
      </c>
      <c r="G362" s="23" t="s">
        <v>385</v>
      </c>
      <c r="H362" s="23">
        <v>20190104</v>
      </c>
      <c r="I362" s="25">
        <v>43466</v>
      </c>
      <c r="J362" s="26">
        <v>300000000</v>
      </c>
      <c r="K362" s="21">
        <v>20191150</v>
      </c>
      <c r="L362" s="25">
        <v>43601</v>
      </c>
      <c r="M362" s="23">
        <v>21020215</v>
      </c>
      <c r="N362" s="26">
        <v>3000000</v>
      </c>
      <c r="O362" s="3"/>
    </row>
    <row r="363" spans="1:15" ht="15" customHeight="1" x14ac:dyDescent="0.25">
      <c r="A363" s="560" t="s">
        <v>420</v>
      </c>
      <c r="B363" s="22">
        <v>43601</v>
      </c>
      <c r="C363" s="21">
        <v>1106788717</v>
      </c>
      <c r="D363" s="23" t="s">
        <v>387</v>
      </c>
      <c r="E363" s="23" t="s">
        <v>421</v>
      </c>
      <c r="F363" s="24">
        <v>27483000</v>
      </c>
      <c r="G363" s="23" t="s">
        <v>385</v>
      </c>
      <c r="H363" s="23">
        <v>20190205</v>
      </c>
      <c r="I363" s="25">
        <v>43586</v>
      </c>
      <c r="J363" s="26">
        <v>27483000</v>
      </c>
      <c r="K363" s="21">
        <v>20191152</v>
      </c>
      <c r="L363" s="25">
        <v>43601</v>
      </c>
      <c r="M363" s="23">
        <v>21020215</v>
      </c>
      <c r="N363" s="26">
        <v>27483000</v>
      </c>
      <c r="O363" s="3"/>
    </row>
    <row r="364" spans="1:15" ht="15" customHeight="1" x14ac:dyDescent="0.25">
      <c r="A364" s="560" t="s">
        <v>422</v>
      </c>
      <c r="B364" s="22">
        <v>43626</v>
      </c>
      <c r="C364" s="21">
        <v>5885543</v>
      </c>
      <c r="D364" s="23" t="s">
        <v>423</v>
      </c>
      <c r="E364" s="23" t="s">
        <v>424</v>
      </c>
      <c r="F364" s="24">
        <v>1445850</v>
      </c>
      <c r="G364" s="23" t="s">
        <v>389</v>
      </c>
      <c r="H364" s="23">
        <v>20190204</v>
      </c>
      <c r="I364" s="25">
        <v>43586</v>
      </c>
      <c r="J364" s="26">
        <v>50000000</v>
      </c>
      <c r="K364" s="21">
        <v>20191313</v>
      </c>
      <c r="L364" s="25">
        <v>43626</v>
      </c>
      <c r="M364" s="23">
        <v>21020215</v>
      </c>
      <c r="N364" s="26">
        <v>1445850</v>
      </c>
      <c r="O364" s="3"/>
    </row>
    <row r="365" spans="1:15" ht="15" customHeight="1" x14ac:dyDescent="0.25">
      <c r="A365" s="570" t="s">
        <v>1162</v>
      </c>
      <c r="B365" s="572" t="s">
        <v>1156</v>
      </c>
      <c r="C365" s="572" t="s">
        <v>1156</v>
      </c>
      <c r="D365" s="572" t="s">
        <v>1156</v>
      </c>
      <c r="E365" s="572" t="s">
        <v>1156</v>
      </c>
      <c r="F365" s="572" t="s">
        <v>1156</v>
      </c>
      <c r="G365" s="572" t="s">
        <v>1156</v>
      </c>
      <c r="H365" s="572" t="s">
        <v>1156</v>
      </c>
      <c r="I365" s="25"/>
      <c r="J365" s="26"/>
      <c r="K365" s="21"/>
      <c r="L365" s="25"/>
      <c r="M365" s="23"/>
      <c r="N365" s="26"/>
      <c r="O365" s="3"/>
    </row>
    <row r="366" spans="1:15" ht="15" customHeight="1" x14ac:dyDescent="0.25">
      <c r="A366" s="560" t="s">
        <v>425</v>
      </c>
      <c r="B366" s="22">
        <v>43626</v>
      </c>
      <c r="C366" s="21">
        <v>5885543</v>
      </c>
      <c r="D366" s="23" t="s">
        <v>423</v>
      </c>
      <c r="E366" s="23" t="s">
        <v>426</v>
      </c>
      <c r="F366" s="24">
        <v>166600</v>
      </c>
      <c r="G366" s="23" t="s">
        <v>389</v>
      </c>
      <c r="H366" s="23">
        <v>20190204</v>
      </c>
      <c r="I366" s="25">
        <v>43586</v>
      </c>
      <c r="J366" s="26">
        <v>50000000</v>
      </c>
      <c r="K366" s="21">
        <v>20191315</v>
      </c>
      <c r="L366" s="25">
        <v>43626</v>
      </c>
      <c r="M366" s="23">
        <v>21020215</v>
      </c>
      <c r="N366" s="26">
        <v>166600</v>
      </c>
      <c r="O366" s="3"/>
    </row>
    <row r="367" spans="1:15" ht="15" customHeight="1" x14ac:dyDescent="0.25">
      <c r="A367" s="562" t="s">
        <v>427</v>
      </c>
      <c r="B367" s="35">
        <v>43626</v>
      </c>
      <c r="C367" s="34">
        <v>5885543</v>
      </c>
      <c r="D367" s="36" t="s">
        <v>423</v>
      </c>
      <c r="E367" s="36" t="s">
        <v>428</v>
      </c>
      <c r="F367" s="37">
        <v>166600</v>
      </c>
      <c r="G367" s="36" t="s">
        <v>389</v>
      </c>
      <c r="H367" s="36">
        <v>20190204</v>
      </c>
      <c r="I367" s="38">
        <v>43586</v>
      </c>
      <c r="J367" s="39">
        <v>50000000</v>
      </c>
      <c r="K367" s="34">
        <v>20191316</v>
      </c>
      <c r="L367" s="38">
        <v>43626</v>
      </c>
      <c r="M367" s="36">
        <v>21020215</v>
      </c>
      <c r="N367" s="39">
        <v>166600</v>
      </c>
      <c r="O367" s="3"/>
    </row>
    <row r="368" spans="1:15" ht="15" customHeight="1" x14ac:dyDescent="0.25">
      <c r="A368" s="560" t="s">
        <v>429</v>
      </c>
      <c r="B368" s="22">
        <v>43626</v>
      </c>
      <c r="C368" s="21">
        <v>5885543</v>
      </c>
      <c r="D368" s="23" t="s">
        <v>423</v>
      </c>
      <c r="E368" s="23" t="s">
        <v>430</v>
      </c>
      <c r="F368" s="24">
        <v>737800</v>
      </c>
      <c r="G368" s="23" t="s">
        <v>389</v>
      </c>
      <c r="H368" s="23">
        <v>20190204</v>
      </c>
      <c r="I368" s="25">
        <v>43586</v>
      </c>
      <c r="J368" s="26">
        <v>50000000</v>
      </c>
      <c r="K368" s="21">
        <v>20191317</v>
      </c>
      <c r="L368" s="25">
        <v>43626</v>
      </c>
      <c r="M368" s="23">
        <v>21020215</v>
      </c>
      <c r="N368" s="26">
        <v>737800</v>
      </c>
      <c r="O368" s="3"/>
    </row>
    <row r="369" spans="1:15" ht="15" customHeight="1" x14ac:dyDescent="0.25">
      <c r="A369" s="560" t="s">
        <v>431</v>
      </c>
      <c r="B369" s="22">
        <v>43626</v>
      </c>
      <c r="C369" s="21">
        <v>5885543</v>
      </c>
      <c r="D369" s="23" t="s">
        <v>423</v>
      </c>
      <c r="E369" s="23" t="s">
        <v>432</v>
      </c>
      <c r="F369" s="24">
        <v>41650</v>
      </c>
      <c r="G369" s="23" t="s">
        <v>389</v>
      </c>
      <c r="H369" s="23">
        <v>20190204</v>
      </c>
      <c r="I369" s="25">
        <v>43586</v>
      </c>
      <c r="J369" s="26">
        <v>50000000</v>
      </c>
      <c r="K369" s="21">
        <v>20191318</v>
      </c>
      <c r="L369" s="25">
        <v>43626</v>
      </c>
      <c r="M369" s="23">
        <v>21020215</v>
      </c>
      <c r="N369" s="26">
        <v>41650</v>
      </c>
      <c r="O369" s="3"/>
    </row>
    <row r="370" spans="1:15" ht="15" customHeight="1" x14ac:dyDescent="0.25">
      <c r="A370" s="560" t="s">
        <v>433</v>
      </c>
      <c r="B370" s="22">
        <v>43626</v>
      </c>
      <c r="C370" s="21">
        <v>5885543</v>
      </c>
      <c r="D370" s="23" t="s">
        <v>423</v>
      </c>
      <c r="E370" s="23" t="s">
        <v>434</v>
      </c>
      <c r="F370" s="24">
        <v>154700</v>
      </c>
      <c r="G370" s="23" t="s">
        <v>389</v>
      </c>
      <c r="H370" s="23">
        <v>20190204</v>
      </c>
      <c r="I370" s="25">
        <v>43586</v>
      </c>
      <c r="J370" s="26">
        <v>50000000</v>
      </c>
      <c r="K370" s="21">
        <v>20191319</v>
      </c>
      <c r="L370" s="25">
        <v>43626</v>
      </c>
      <c r="M370" s="23">
        <v>21020215</v>
      </c>
      <c r="N370" s="26">
        <v>154700</v>
      </c>
      <c r="O370" s="3"/>
    </row>
    <row r="371" spans="1:15" ht="15" customHeight="1" x14ac:dyDescent="0.25">
      <c r="A371" s="560" t="s">
        <v>435</v>
      </c>
      <c r="B371" s="22">
        <v>43626</v>
      </c>
      <c r="C371" s="21">
        <v>93451815</v>
      </c>
      <c r="D371" s="23" t="s">
        <v>401</v>
      </c>
      <c r="E371" s="23" t="s">
        <v>436</v>
      </c>
      <c r="F371" s="24">
        <v>950000</v>
      </c>
      <c r="G371" s="23" t="s">
        <v>389</v>
      </c>
      <c r="H371" s="23">
        <v>20190204</v>
      </c>
      <c r="I371" s="25">
        <v>43586</v>
      </c>
      <c r="J371" s="26">
        <v>50000000</v>
      </c>
      <c r="K371" s="21">
        <v>20191320</v>
      </c>
      <c r="L371" s="25">
        <v>43626</v>
      </c>
      <c r="M371" s="23">
        <v>21020215</v>
      </c>
      <c r="N371" s="26">
        <v>950000</v>
      </c>
      <c r="O371" s="3"/>
    </row>
    <row r="372" spans="1:15" ht="15" customHeight="1" x14ac:dyDescent="0.25">
      <c r="A372" s="561" t="s">
        <v>437</v>
      </c>
      <c r="B372" s="22">
        <v>43626</v>
      </c>
      <c r="C372" s="21">
        <v>5885543</v>
      </c>
      <c r="D372" s="23" t="s">
        <v>423</v>
      </c>
      <c r="E372" s="23" t="s">
        <v>438</v>
      </c>
      <c r="F372" s="24">
        <v>981750</v>
      </c>
      <c r="G372" s="23" t="s">
        <v>389</v>
      </c>
      <c r="H372" s="23">
        <v>20190204</v>
      </c>
      <c r="I372" s="25">
        <v>43586</v>
      </c>
      <c r="J372" s="26">
        <v>50000000</v>
      </c>
      <c r="K372" s="21">
        <v>20191331</v>
      </c>
      <c r="L372" s="25">
        <v>43626</v>
      </c>
      <c r="M372" s="23">
        <v>21020215</v>
      </c>
      <c r="N372" s="26">
        <v>981750</v>
      </c>
      <c r="O372" s="3"/>
    </row>
    <row r="373" spans="1:15" ht="15" customHeight="1" x14ac:dyDescent="0.25">
      <c r="A373" s="560" t="s">
        <v>439</v>
      </c>
      <c r="B373" s="22">
        <v>43634</v>
      </c>
      <c r="C373" s="21">
        <v>93383271</v>
      </c>
      <c r="D373" s="23" t="s">
        <v>391</v>
      </c>
      <c r="E373" s="23" t="s">
        <v>440</v>
      </c>
      <c r="F373" s="24">
        <v>1200000</v>
      </c>
      <c r="G373" s="23" t="s">
        <v>389</v>
      </c>
      <c r="H373" s="23">
        <v>20190204</v>
      </c>
      <c r="I373" s="25">
        <v>43586</v>
      </c>
      <c r="J373" s="26">
        <v>50000000</v>
      </c>
      <c r="K373" s="21">
        <v>20191346</v>
      </c>
      <c r="L373" s="25">
        <v>43634</v>
      </c>
      <c r="M373" s="23">
        <v>21020215</v>
      </c>
      <c r="N373" s="26">
        <v>1200000</v>
      </c>
      <c r="O373" s="3"/>
    </row>
    <row r="374" spans="1:15" ht="15" customHeight="1" x14ac:dyDescent="0.25">
      <c r="A374" s="563" t="s">
        <v>441</v>
      </c>
      <c r="B374" s="22">
        <v>43664</v>
      </c>
      <c r="C374" s="21">
        <v>830011510</v>
      </c>
      <c r="D374" s="23" t="s">
        <v>413</v>
      </c>
      <c r="E374" s="23" t="s">
        <v>414</v>
      </c>
      <c r="F374" s="24">
        <v>2600000</v>
      </c>
      <c r="G374" s="23" t="s">
        <v>385</v>
      </c>
      <c r="H374" s="23">
        <v>20190243</v>
      </c>
      <c r="I374" s="25">
        <v>43647</v>
      </c>
      <c r="J374" s="26">
        <v>3013500</v>
      </c>
      <c r="K374" s="21">
        <v>20191538</v>
      </c>
      <c r="L374" s="25">
        <v>43664</v>
      </c>
      <c r="M374" s="23">
        <v>21020211</v>
      </c>
      <c r="N374" s="26">
        <v>2600000</v>
      </c>
      <c r="O374" s="3"/>
    </row>
    <row r="375" spans="1:15" ht="15" customHeight="1" x14ac:dyDescent="0.25">
      <c r="A375" s="560" t="s">
        <v>442</v>
      </c>
      <c r="B375" s="22">
        <v>43671</v>
      </c>
      <c r="C375" s="21">
        <v>5885543</v>
      </c>
      <c r="D375" s="23" t="s">
        <v>423</v>
      </c>
      <c r="E375" s="23" t="s">
        <v>443</v>
      </c>
      <c r="F375" s="24">
        <v>606900</v>
      </c>
      <c r="G375" s="23" t="s">
        <v>389</v>
      </c>
      <c r="H375" s="23">
        <v>20190204</v>
      </c>
      <c r="I375" s="25">
        <v>43586</v>
      </c>
      <c r="J375" s="26">
        <v>50000000</v>
      </c>
      <c r="K375" s="21">
        <v>20191565</v>
      </c>
      <c r="L375" s="25">
        <v>43671</v>
      </c>
      <c r="M375" s="23">
        <v>21020215</v>
      </c>
      <c r="N375" s="26">
        <v>606900</v>
      </c>
      <c r="O375" s="3"/>
    </row>
    <row r="376" spans="1:15" ht="15" customHeight="1" x14ac:dyDescent="0.25">
      <c r="A376" s="561" t="s">
        <v>444</v>
      </c>
      <c r="B376" s="22">
        <v>43671</v>
      </c>
      <c r="C376" s="21">
        <v>5885543</v>
      </c>
      <c r="D376" s="23" t="s">
        <v>423</v>
      </c>
      <c r="E376" s="23" t="s">
        <v>445</v>
      </c>
      <c r="F376" s="24">
        <v>1118600</v>
      </c>
      <c r="G376" s="23" t="s">
        <v>385</v>
      </c>
      <c r="H376" s="23">
        <v>20190204</v>
      </c>
      <c r="I376" s="25">
        <v>43586</v>
      </c>
      <c r="J376" s="26">
        <v>50000000</v>
      </c>
      <c r="K376" s="21">
        <v>20191566</v>
      </c>
      <c r="L376" s="25">
        <v>43671</v>
      </c>
      <c r="M376" s="23">
        <v>21020215</v>
      </c>
      <c r="N376" s="26">
        <v>1118600</v>
      </c>
      <c r="O376" s="3"/>
    </row>
    <row r="377" spans="1:15" ht="15" customHeight="1" x14ac:dyDescent="0.25">
      <c r="A377" s="560" t="s">
        <v>446</v>
      </c>
      <c r="B377" s="22">
        <v>43676</v>
      </c>
      <c r="C377" s="21">
        <v>830054904</v>
      </c>
      <c r="D377" s="23" t="s">
        <v>447</v>
      </c>
      <c r="E377" s="23" t="s">
        <v>448</v>
      </c>
      <c r="F377" s="24">
        <v>673000</v>
      </c>
      <c r="G377" s="23" t="s">
        <v>385</v>
      </c>
      <c r="H377" s="23">
        <v>20190137</v>
      </c>
      <c r="I377" s="25">
        <v>43530</v>
      </c>
      <c r="J377" s="26">
        <v>80000000</v>
      </c>
      <c r="K377" s="21">
        <v>20191649</v>
      </c>
      <c r="L377" s="25">
        <v>43676</v>
      </c>
      <c r="M377" s="23">
        <v>21020209</v>
      </c>
      <c r="N377" s="26">
        <v>673000</v>
      </c>
      <c r="O377" s="3"/>
    </row>
    <row r="378" spans="1:15" ht="15" customHeight="1" x14ac:dyDescent="0.25">
      <c r="A378" s="146" t="s">
        <v>449</v>
      </c>
      <c r="B378" s="22">
        <v>43691</v>
      </c>
      <c r="C378" s="21">
        <v>5881156</v>
      </c>
      <c r="D378" s="23" t="s">
        <v>450</v>
      </c>
      <c r="E378" s="40" t="s">
        <v>451</v>
      </c>
      <c r="F378" s="41">
        <v>175000</v>
      </c>
      <c r="G378" s="23" t="s">
        <v>385</v>
      </c>
      <c r="H378" s="23">
        <v>20190286</v>
      </c>
      <c r="I378" s="25">
        <v>43677</v>
      </c>
      <c r="J378" s="26">
        <v>175000</v>
      </c>
      <c r="K378" s="21">
        <v>20191754</v>
      </c>
      <c r="L378" s="25">
        <v>43691</v>
      </c>
      <c r="M378" s="27">
        <v>210101020901</v>
      </c>
      <c r="N378" s="26">
        <v>175000</v>
      </c>
      <c r="O378" s="3"/>
    </row>
    <row r="379" spans="1:15" ht="15" customHeight="1" x14ac:dyDescent="0.25">
      <c r="A379" s="146" t="s">
        <v>452</v>
      </c>
      <c r="B379" s="22">
        <v>43693</v>
      </c>
      <c r="C379" s="21">
        <v>1018446174</v>
      </c>
      <c r="D379" s="23" t="s">
        <v>453</v>
      </c>
      <c r="E379" s="40" t="s">
        <v>454</v>
      </c>
      <c r="F379" s="41">
        <v>3185884</v>
      </c>
      <c r="G379" s="23" t="s">
        <v>385</v>
      </c>
      <c r="H379" s="23">
        <v>20190301</v>
      </c>
      <c r="I379" s="25">
        <v>43678</v>
      </c>
      <c r="J379" s="26">
        <v>3185884</v>
      </c>
      <c r="K379" s="21">
        <v>20191755</v>
      </c>
      <c r="L379" s="25">
        <v>43693</v>
      </c>
      <c r="M379" s="27">
        <v>2101020901</v>
      </c>
      <c r="N379" s="26">
        <v>3185884</v>
      </c>
      <c r="O379" s="3"/>
    </row>
    <row r="380" spans="1:15" ht="15" customHeight="1" x14ac:dyDescent="0.25">
      <c r="A380" s="146" t="s">
        <v>455</v>
      </c>
      <c r="B380" s="22">
        <v>43693</v>
      </c>
      <c r="C380" s="21">
        <v>14272112</v>
      </c>
      <c r="D380" s="23" t="s">
        <v>456</v>
      </c>
      <c r="E380" s="40" t="s">
        <v>457</v>
      </c>
      <c r="F380" s="41">
        <v>575000</v>
      </c>
      <c r="G380" s="23" t="s">
        <v>389</v>
      </c>
      <c r="H380" s="23">
        <v>20190210</v>
      </c>
      <c r="I380" s="25">
        <v>43614</v>
      </c>
      <c r="J380" s="26">
        <v>452292374</v>
      </c>
      <c r="K380" s="21">
        <v>20191761</v>
      </c>
      <c r="L380" s="25">
        <v>43693</v>
      </c>
      <c r="M380" s="27">
        <v>2201039803</v>
      </c>
      <c r="N380" s="26">
        <v>575000</v>
      </c>
      <c r="O380" s="3"/>
    </row>
    <row r="381" spans="1:15" ht="15" customHeight="1" x14ac:dyDescent="0.25">
      <c r="A381" s="560" t="s">
        <v>458</v>
      </c>
      <c r="B381" s="22">
        <v>43698</v>
      </c>
      <c r="C381" s="21">
        <v>830076253</v>
      </c>
      <c r="D381" s="23" t="s">
        <v>406</v>
      </c>
      <c r="E381" s="23" t="s">
        <v>459</v>
      </c>
      <c r="F381" s="24">
        <v>4606490</v>
      </c>
      <c r="G381" s="23" t="s">
        <v>389</v>
      </c>
      <c r="H381" s="23">
        <v>20190300</v>
      </c>
      <c r="I381" s="25">
        <v>43678</v>
      </c>
      <c r="J381" s="26">
        <v>5760790</v>
      </c>
      <c r="K381" s="21">
        <v>20191769</v>
      </c>
      <c r="L381" s="25">
        <v>43699</v>
      </c>
      <c r="M381" s="23">
        <v>21020215</v>
      </c>
      <c r="N381" s="26">
        <v>4606490</v>
      </c>
      <c r="O381" s="3"/>
    </row>
    <row r="382" spans="1:15" ht="15" customHeight="1" x14ac:dyDescent="0.25">
      <c r="A382" s="561" t="s">
        <v>460</v>
      </c>
      <c r="B382" s="22">
        <v>43699</v>
      </c>
      <c r="C382" s="21">
        <v>860068557</v>
      </c>
      <c r="D382" s="23" t="s">
        <v>406</v>
      </c>
      <c r="E382" s="23" t="s">
        <v>461</v>
      </c>
      <c r="F382" s="24">
        <v>1154300</v>
      </c>
      <c r="G382" s="23" t="s">
        <v>389</v>
      </c>
      <c r="H382" s="23">
        <v>20190300</v>
      </c>
      <c r="I382" s="25">
        <v>43678</v>
      </c>
      <c r="J382" s="26">
        <v>5760790</v>
      </c>
      <c r="K382" s="21">
        <v>20191770</v>
      </c>
      <c r="L382" s="25">
        <v>43699</v>
      </c>
      <c r="M382" s="23">
        <v>21020215</v>
      </c>
      <c r="N382" s="26">
        <v>1154300</v>
      </c>
      <c r="O382" s="3"/>
    </row>
    <row r="383" spans="1:15" ht="15" customHeight="1" x14ac:dyDescent="0.25">
      <c r="A383" s="560" t="s">
        <v>462</v>
      </c>
      <c r="B383" s="22">
        <v>43699</v>
      </c>
      <c r="C383" s="21">
        <v>860068557</v>
      </c>
      <c r="D383" s="23" t="s">
        <v>165</v>
      </c>
      <c r="E383" s="30" t="s">
        <v>443</v>
      </c>
      <c r="F383" s="31">
        <v>261800</v>
      </c>
      <c r="G383" s="30" t="s">
        <v>389</v>
      </c>
      <c r="H383" s="30">
        <v>20190204</v>
      </c>
      <c r="I383" s="32">
        <v>43586</v>
      </c>
      <c r="J383" s="33">
        <v>50000000</v>
      </c>
      <c r="K383" s="28">
        <v>20191772</v>
      </c>
      <c r="L383" s="32">
        <v>43699</v>
      </c>
      <c r="M383" s="30">
        <v>22020215</v>
      </c>
      <c r="N383" s="33">
        <v>261800</v>
      </c>
      <c r="O383" s="3"/>
    </row>
    <row r="384" spans="1:15" ht="15" customHeight="1" x14ac:dyDescent="0.25">
      <c r="A384" s="560" t="s">
        <v>463</v>
      </c>
      <c r="B384" s="22">
        <v>43699</v>
      </c>
      <c r="C384" s="21">
        <v>5885543</v>
      </c>
      <c r="D384" s="23" t="s">
        <v>165</v>
      </c>
      <c r="E384" s="23" t="s">
        <v>384</v>
      </c>
      <c r="F384" s="24">
        <v>304640</v>
      </c>
      <c r="G384" s="23" t="s">
        <v>464</v>
      </c>
      <c r="H384" s="23">
        <v>20190204</v>
      </c>
      <c r="I384" s="25">
        <v>43586</v>
      </c>
      <c r="J384" s="26">
        <v>50000000</v>
      </c>
      <c r="K384" s="21">
        <v>20191783</v>
      </c>
      <c r="L384" s="25">
        <v>43700</v>
      </c>
      <c r="M384" s="23">
        <v>21020215</v>
      </c>
      <c r="N384" s="26">
        <v>304640</v>
      </c>
      <c r="O384" s="3"/>
    </row>
    <row r="385" spans="1:15" ht="15" customHeight="1" x14ac:dyDescent="0.25">
      <c r="A385" s="560" t="s">
        <v>465</v>
      </c>
      <c r="B385" s="22">
        <v>43700</v>
      </c>
      <c r="C385" s="21">
        <v>5885543</v>
      </c>
      <c r="D385" s="23" t="s">
        <v>466</v>
      </c>
      <c r="E385" s="23" t="s">
        <v>467</v>
      </c>
      <c r="F385" s="24">
        <v>1870000</v>
      </c>
      <c r="G385" s="23" t="s">
        <v>385</v>
      </c>
      <c r="H385" s="23">
        <v>20190334</v>
      </c>
      <c r="I385" s="25">
        <v>43709</v>
      </c>
      <c r="J385" s="26">
        <v>1870000</v>
      </c>
      <c r="K385" s="21">
        <v>20191976</v>
      </c>
      <c r="L385" s="25">
        <v>43728</v>
      </c>
      <c r="M385" s="23">
        <v>21020215</v>
      </c>
      <c r="N385" s="26">
        <v>1870000</v>
      </c>
      <c r="O385" s="3"/>
    </row>
    <row r="386" spans="1:15" ht="15" customHeight="1" x14ac:dyDescent="0.25">
      <c r="A386" s="560" t="s">
        <v>468</v>
      </c>
      <c r="B386" s="25">
        <v>43714</v>
      </c>
      <c r="C386" s="21">
        <v>51984881</v>
      </c>
      <c r="D386" s="23" t="s">
        <v>469</v>
      </c>
      <c r="E386" s="23" t="s">
        <v>470</v>
      </c>
      <c r="F386" s="24">
        <v>3405600</v>
      </c>
      <c r="G386" s="23" t="s">
        <v>389</v>
      </c>
      <c r="H386" s="23">
        <v>20190325</v>
      </c>
      <c r="I386" s="25">
        <v>43678</v>
      </c>
      <c r="J386" s="26">
        <v>3405600</v>
      </c>
      <c r="K386" s="21">
        <v>20191954</v>
      </c>
      <c r="L386" s="25">
        <v>43714</v>
      </c>
      <c r="M386" s="23">
        <v>2101020901</v>
      </c>
      <c r="N386" s="26">
        <v>3405600</v>
      </c>
      <c r="O386" s="3"/>
    </row>
    <row r="387" spans="1:15" ht="15" customHeight="1" x14ac:dyDescent="0.25">
      <c r="A387" s="560" t="s">
        <v>471</v>
      </c>
      <c r="B387" s="25">
        <v>43728</v>
      </c>
      <c r="C387" s="21">
        <v>1106788717</v>
      </c>
      <c r="D387" s="23" t="s">
        <v>387</v>
      </c>
      <c r="E387" s="23" t="s">
        <v>472</v>
      </c>
      <c r="F387" s="24">
        <v>4500000</v>
      </c>
      <c r="G387" s="23" t="s">
        <v>389</v>
      </c>
      <c r="H387" s="23">
        <v>20190352</v>
      </c>
      <c r="I387" s="25">
        <v>43739</v>
      </c>
      <c r="J387" s="26">
        <v>4500000</v>
      </c>
      <c r="K387" s="21">
        <v>20192148</v>
      </c>
      <c r="L387" s="25">
        <v>43753</v>
      </c>
      <c r="M387" s="23">
        <v>21020215</v>
      </c>
      <c r="N387" s="26">
        <v>4500000</v>
      </c>
      <c r="O387" s="3"/>
    </row>
    <row r="388" spans="1:15" ht="15" customHeight="1" x14ac:dyDescent="0.25">
      <c r="A388" s="560" t="s">
        <v>473</v>
      </c>
      <c r="B388" s="25">
        <v>43732</v>
      </c>
      <c r="C388" s="21">
        <v>14272112</v>
      </c>
      <c r="D388" s="23" t="s">
        <v>456</v>
      </c>
      <c r="E388" s="23" t="s">
        <v>474</v>
      </c>
      <c r="F388" s="24">
        <v>1725000</v>
      </c>
      <c r="G388" s="23" t="s">
        <v>389</v>
      </c>
      <c r="H388" s="23">
        <v>20190210</v>
      </c>
      <c r="I388" s="25">
        <v>43614</v>
      </c>
      <c r="J388" s="26">
        <v>452292374</v>
      </c>
      <c r="K388" s="21">
        <v>20191979</v>
      </c>
      <c r="L388" s="25">
        <v>43732</v>
      </c>
      <c r="M388" s="27">
        <v>2201039803</v>
      </c>
      <c r="N388" s="26">
        <v>1725000</v>
      </c>
      <c r="O388" s="3"/>
    </row>
    <row r="389" spans="1:15" ht="15" customHeight="1" x14ac:dyDescent="0.25">
      <c r="A389" s="560" t="s">
        <v>475</v>
      </c>
      <c r="B389" s="25">
        <v>43748</v>
      </c>
      <c r="C389" s="21">
        <v>800211025</v>
      </c>
      <c r="D389" s="23" t="s">
        <v>476</v>
      </c>
      <c r="E389" s="23" t="s">
        <v>477</v>
      </c>
      <c r="F389" s="24">
        <v>7800000</v>
      </c>
      <c r="G389" s="23" t="s">
        <v>385</v>
      </c>
      <c r="H389" s="23">
        <v>20190089</v>
      </c>
      <c r="I389" s="25">
        <v>43466</v>
      </c>
      <c r="J389" s="26">
        <v>40000000</v>
      </c>
      <c r="K389" s="21">
        <v>20192142</v>
      </c>
      <c r="L389" s="25">
        <v>43748</v>
      </c>
      <c r="M389" s="23">
        <v>21020227</v>
      </c>
      <c r="N389" s="26">
        <v>7800000</v>
      </c>
      <c r="O389" s="3"/>
    </row>
    <row r="390" spans="1:15" ht="15" customHeight="1" x14ac:dyDescent="0.25">
      <c r="A390" s="562" t="s">
        <v>478</v>
      </c>
      <c r="B390" s="38">
        <v>43753</v>
      </c>
      <c r="C390" s="34">
        <v>1106788717</v>
      </c>
      <c r="D390" s="36" t="s">
        <v>387</v>
      </c>
      <c r="E390" s="36" t="s">
        <v>472</v>
      </c>
      <c r="F390" s="37">
        <v>4500000</v>
      </c>
      <c r="G390" s="36" t="s">
        <v>389</v>
      </c>
      <c r="H390" s="36">
        <v>20190352</v>
      </c>
      <c r="I390" s="38">
        <v>43739</v>
      </c>
      <c r="J390" s="39">
        <v>4500000</v>
      </c>
      <c r="K390" s="34">
        <v>20192148</v>
      </c>
      <c r="L390" s="38">
        <v>43753</v>
      </c>
      <c r="M390" s="36">
        <v>21020215</v>
      </c>
      <c r="N390" s="39">
        <v>4500000</v>
      </c>
      <c r="O390" s="3"/>
    </row>
    <row r="391" spans="1:15" ht="15" customHeight="1" x14ac:dyDescent="0.25">
      <c r="A391" s="562" t="s">
        <v>479</v>
      </c>
      <c r="B391" s="38">
        <v>43755</v>
      </c>
      <c r="C391" s="34">
        <v>800211015</v>
      </c>
      <c r="D391" s="36" t="s">
        <v>480</v>
      </c>
      <c r="E391" s="36" t="s">
        <v>477</v>
      </c>
      <c r="F391" s="37">
        <v>8700000</v>
      </c>
      <c r="G391" s="36" t="s">
        <v>389</v>
      </c>
      <c r="H391" s="36">
        <v>20190089</v>
      </c>
      <c r="I391" s="38">
        <v>43466</v>
      </c>
      <c r="J391" s="39">
        <v>40000000</v>
      </c>
      <c r="K391" s="34">
        <v>20192155</v>
      </c>
      <c r="L391" s="38">
        <v>43755</v>
      </c>
      <c r="M391" s="36">
        <v>21020227</v>
      </c>
      <c r="N391" s="39">
        <v>8700000</v>
      </c>
      <c r="O391" s="3"/>
    </row>
    <row r="392" spans="1:15" ht="15" customHeight="1" x14ac:dyDescent="0.25">
      <c r="A392" s="561" t="s">
        <v>481</v>
      </c>
      <c r="B392" s="32">
        <v>43756</v>
      </c>
      <c r="C392" s="28">
        <v>1106787062</v>
      </c>
      <c r="D392" s="30" t="s">
        <v>482</v>
      </c>
      <c r="E392" s="30" t="s">
        <v>483</v>
      </c>
      <c r="F392" s="31">
        <v>350000</v>
      </c>
      <c r="G392" s="30" t="s">
        <v>389</v>
      </c>
      <c r="H392" s="30">
        <v>20190353</v>
      </c>
      <c r="I392" s="32">
        <v>43739</v>
      </c>
      <c r="J392" s="33">
        <v>350000</v>
      </c>
      <c r="K392" s="28">
        <v>20192156</v>
      </c>
      <c r="L392" s="32">
        <v>43756</v>
      </c>
      <c r="M392" s="30">
        <v>21020227</v>
      </c>
      <c r="N392" s="33">
        <v>350000</v>
      </c>
      <c r="O392" s="3"/>
    </row>
    <row r="393" spans="1:15" ht="15" customHeight="1" x14ac:dyDescent="0.25">
      <c r="A393" s="560" t="s">
        <v>484</v>
      </c>
      <c r="B393" s="25">
        <v>43760</v>
      </c>
      <c r="C393" s="21">
        <v>860070374</v>
      </c>
      <c r="D393" s="23" t="s">
        <v>485</v>
      </c>
      <c r="E393" s="23" t="s">
        <v>486</v>
      </c>
      <c r="F393" s="24">
        <v>391963</v>
      </c>
      <c r="G393" s="23" t="s">
        <v>389</v>
      </c>
      <c r="H393" s="23">
        <v>20190346</v>
      </c>
      <c r="I393" s="25">
        <v>43710</v>
      </c>
      <c r="J393" s="26">
        <v>4719168</v>
      </c>
      <c r="K393" s="21">
        <v>20192166</v>
      </c>
      <c r="L393" s="25">
        <v>43760</v>
      </c>
      <c r="M393" s="23">
        <v>21020209</v>
      </c>
      <c r="N393" s="26">
        <v>391963</v>
      </c>
      <c r="O393" s="3"/>
    </row>
    <row r="394" spans="1:15" ht="15" customHeight="1" x14ac:dyDescent="0.25">
      <c r="A394" s="560" t="s">
        <v>487</v>
      </c>
      <c r="B394" s="25">
        <v>43760</v>
      </c>
      <c r="C394" s="21">
        <v>860070374</v>
      </c>
      <c r="D394" s="23" t="s">
        <v>485</v>
      </c>
      <c r="E394" s="23" t="s">
        <v>488</v>
      </c>
      <c r="F394" s="24">
        <v>3086208</v>
      </c>
      <c r="G394" s="23" t="s">
        <v>389</v>
      </c>
      <c r="H394" s="23">
        <v>20190346</v>
      </c>
      <c r="I394" s="25">
        <v>43710</v>
      </c>
      <c r="J394" s="26">
        <v>4719168</v>
      </c>
      <c r="K394" s="21">
        <v>20192167</v>
      </c>
      <c r="L394" s="25">
        <v>43760</v>
      </c>
      <c r="M394" s="23">
        <v>21020209</v>
      </c>
      <c r="N394" s="26">
        <v>3086208</v>
      </c>
      <c r="O394" s="3"/>
    </row>
    <row r="395" spans="1:15" ht="15" customHeight="1" x14ac:dyDescent="0.25">
      <c r="A395" s="560" t="s">
        <v>489</v>
      </c>
      <c r="B395" s="25">
        <v>43761</v>
      </c>
      <c r="C395" s="21">
        <v>1106787062</v>
      </c>
      <c r="D395" s="23" t="s">
        <v>482</v>
      </c>
      <c r="E395" s="23" t="s">
        <v>490</v>
      </c>
      <c r="F395" s="24">
        <v>360000</v>
      </c>
      <c r="G395" s="23" t="s">
        <v>389</v>
      </c>
      <c r="H395" s="23">
        <v>20190210</v>
      </c>
      <c r="I395" s="25">
        <v>43614</v>
      </c>
      <c r="J395" s="26">
        <v>452292374</v>
      </c>
      <c r="K395" s="21">
        <v>20192170</v>
      </c>
      <c r="L395" s="25">
        <v>43761</v>
      </c>
      <c r="M395" s="23">
        <v>2201039803</v>
      </c>
      <c r="N395" s="26">
        <v>360000</v>
      </c>
      <c r="O395" s="3"/>
    </row>
    <row r="396" spans="1:15" ht="15" customHeight="1" x14ac:dyDescent="0.25">
      <c r="A396" s="570" t="s">
        <v>1163</v>
      </c>
      <c r="B396" s="571" t="s">
        <v>1156</v>
      </c>
      <c r="C396" s="571" t="s">
        <v>1156</v>
      </c>
      <c r="D396" s="571" t="s">
        <v>1156</v>
      </c>
      <c r="E396" s="571" t="s">
        <v>1156</v>
      </c>
      <c r="F396" s="571" t="s">
        <v>1156</v>
      </c>
      <c r="G396" s="571" t="s">
        <v>1156</v>
      </c>
      <c r="H396" s="23"/>
      <c r="I396" s="25"/>
      <c r="J396" s="26"/>
      <c r="K396" s="21"/>
      <c r="L396" s="25"/>
      <c r="M396" s="23"/>
      <c r="N396" s="26"/>
      <c r="O396" s="3"/>
    </row>
    <row r="397" spans="1:15" ht="15" customHeight="1" x14ac:dyDescent="0.25">
      <c r="A397" s="560" t="s">
        <v>491</v>
      </c>
      <c r="B397" s="25">
        <v>43762</v>
      </c>
      <c r="C397" s="21">
        <v>93450489</v>
      </c>
      <c r="D397" s="23" t="s">
        <v>492</v>
      </c>
      <c r="E397" s="23" t="s">
        <v>493</v>
      </c>
      <c r="F397" s="24">
        <v>2400000</v>
      </c>
      <c r="G397" s="23" t="s">
        <v>389</v>
      </c>
      <c r="H397" s="23">
        <v>20190210</v>
      </c>
      <c r="I397" s="25">
        <v>43614</v>
      </c>
      <c r="J397" s="26">
        <v>452292374</v>
      </c>
      <c r="K397" s="21">
        <v>20192190</v>
      </c>
      <c r="L397" s="25">
        <v>43762</v>
      </c>
      <c r="M397" s="23">
        <v>2201039803</v>
      </c>
      <c r="N397" s="26">
        <v>2400000</v>
      </c>
      <c r="O397" s="3"/>
    </row>
    <row r="398" spans="1:15" ht="15" customHeight="1" x14ac:dyDescent="0.25">
      <c r="A398" s="560" t="s">
        <v>494</v>
      </c>
      <c r="B398" s="25">
        <v>43768</v>
      </c>
      <c r="C398" s="21">
        <v>1106789257</v>
      </c>
      <c r="D398" s="23" t="s">
        <v>495</v>
      </c>
      <c r="E398" s="23" t="s">
        <v>496</v>
      </c>
      <c r="F398" s="24">
        <v>1000000</v>
      </c>
      <c r="G398" s="23" t="s">
        <v>389</v>
      </c>
      <c r="H398" s="23">
        <v>20190210</v>
      </c>
      <c r="I398" s="25">
        <v>43614</v>
      </c>
      <c r="J398" s="26">
        <v>452292374</v>
      </c>
      <c r="K398" s="21">
        <v>20192226</v>
      </c>
      <c r="L398" s="25">
        <v>43768</v>
      </c>
      <c r="M398" s="23">
        <v>22010309803</v>
      </c>
      <c r="N398" s="26">
        <v>1000000</v>
      </c>
      <c r="O398" s="3"/>
    </row>
    <row r="399" spans="1:15" ht="15" customHeight="1" x14ac:dyDescent="0.25">
      <c r="A399" s="560" t="s">
        <v>497</v>
      </c>
      <c r="B399" s="25">
        <v>43768</v>
      </c>
      <c r="C399" s="21">
        <v>1013609597</v>
      </c>
      <c r="D399" s="23" t="s">
        <v>498</v>
      </c>
      <c r="E399" s="23" t="s">
        <v>499</v>
      </c>
      <c r="F399" s="24">
        <v>941000</v>
      </c>
      <c r="G399" s="23" t="s">
        <v>389</v>
      </c>
      <c r="H399" s="23">
        <v>20190210</v>
      </c>
      <c r="I399" s="25">
        <v>43614</v>
      </c>
      <c r="J399" s="26">
        <v>452292374</v>
      </c>
      <c r="K399" s="21">
        <v>20192227</v>
      </c>
      <c r="L399" s="25">
        <v>43768</v>
      </c>
      <c r="M399" s="23">
        <v>2201039803</v>
      </c>
      <c r="N399" s="26">
        <v>941000</v>
      </c>
      <c r="O399" s="3"/>
    </row>
    <row r="400" spans="1:15" ht="15" customHeight="1" x14ac:dyDescent="0.25">
      <c r="A400" s="560" t="s">
        <v>500</v>
      </c>
      <c r="B400" s="25">
        <v>43769</v>
      </c>
      <c r="C400" s="21">
        <v>1106775154</v>
      </c>
      <c r="D400" s="23" t="s">
        <v>501</v>
      </c>
      <c r="E400" s="23" t="s">
        <v>493</v>
      </c>
      <c r="F400" s="24">
        <v>1200000</v>
      </c>
      <c r="G400" s="23" t="s">
        <v>389</v>
      </c>
      <c r="H400" s="23">
        <v>20190210</v>
      </c>
      <c r="I400" s="25">
        <v>43614</v>
      </c>
      <c r="J400" s="26">
        <v>452292374</v>
      </c>
      <c r="K400" s="21">
        <v>20192258</v>
      </c>
      <c r="L400" s="25">
        <v>43769</v>
      </c>
      <c r="M400" s="23">
        <v>2201039803</v>
      </c>
      <c r="N400" s="26">
        <v>1200000</v>
      </c>
      <c r="O400" s="3"/>
    </row>
    <row r="401" spans="1:15" ht="15" customHeight="1" x14ac:dyDescent="0.25">
      <c r="A401" s="560" t="s">
        <v>502</v>
      </c>
      <c r="B401" s="25">
        <v>43776</v>
      </c>
      <c r="C401" s="21">
        <v>7545554</v>
      </c>
      <c r="D401" s="23" t="s">
        <v>503</v>
      </c>
      <c r="E401" s="23" t="s">
        <v>504</v>
      </c>
      <c r="F401" s="26">
        <v>7000000</v>
      </c>
      <c r="G401" s="23" t="s">
        <v>385</v>
      </c>
      <c r="H401" s="23">
        <v>20190210</v>
      </c>
      <c r="I401" s="25">
        <v>43614</v>
      </c>
      <c r="J401" s="26">
        <v>452292374</v>
      </c>
      <c r="K401" s="21">
        <v>20192402</v>
      </c>
      <c r="L401" s="25">
        <v>43776</v>
      </c>
      <c r="M401" s="23">
        <v>2201039803</v>
      </c>
      <c r="N401" s="26">
        <v>7000000</v>
      </c>
      <c r="O401" s="3"/>
    </row>
    <row r="402" spans="1:15" ht="15" customHeight="1" x14ac:dyDescent="0.25">
      <c r="A402" s="560" t="s">
        <v>505</v>
      </c>
      <c r="B402" s="25">
        <v>43782</v>
      </c>
      <c r="C402" s="21">
        <v>16582285</v>
      </c>
      <c r="D402" s="23" t="s">
        <v>506</v>
      </c>
      <c r="E402" s="23" t="s">
        <v>507</v>
      </c>
      <c r="F402" s="26">
        <v>2400000</v>
      </c>
      <c r="G402" s="23" t="s">
        <v>389</v>
      </c>
      <c r="H402" s="23">
        <v>20190210</v>
      </c>
      <c r="I402" s="25">
        <v>43614</v>
      </c>
      <c r="J402" s="26">
        <v>452292374</v>
      </c>
      <c r="K402" s="21">
        <v>20192408</v>
      </c>
      <c r="L402" s="25">
        <v>43782</v>
      </c>
      <c r="M402" s="23">
        <v>2201039803</v>
      </c>
      <c r="N402" s="26">
        <v>2400000</v>
      </c>
      <c r="O402" s="3"/>
    </row>
    <row r="403" spans="1:15" ht="15" customHeight="1" x14ac:dyDescent="0.25">
      <c r="A403" s="560" t="s">
        <v>508</v>
      </c>
      <c r="B403" s="25">
        <v>43783</v>
      </c>
      <c r="C403" s="21">
        <v>1104776252</v>
      </c>
      <c r="D403" s="23" t="s">
        <v>509</v>
      </c>
      <c r="E403" s="23" t="s">
        <v>507</v>
      </c>
      <c r="F403" s="24">
        <v>2000000</v>
      </c>
      <c r="G403" s="23" t="s">
        <v>385</v>
      </c>
      <c r="H403" s="23">
        <v>20190210</v>
      </c>
      <c r="I403" s="25">
        <v>43614</v>
      </c>
      <c r="J403" s="26">
        <v>452292374</v>
      </c>
      <c r="K403" s="21">
        <v>20192409</v>
      </c>
      <c r="L403" s="25">
        <v>43783</v>
      </c>
      <c r="M403" s="23">
        <v>2201039803</v>
      </c>
      <c r="N403" s="26">
        <v>2000000</v>
      </c>
      <c r="O403" s="3"/>
    </row>
    <row r="404" spans="1:15" ht="15" customHeight="1" x14ac:dyDescent="0.25">
      <c r="A404" s="560" t="s">
        <v>510</v>
      </c>
      <c r="B404" s="25">
        <v>43783</v>
      </c>
      <c r="C404" s="21">
        <v>800211025</v>
      </c>
      <c r="D404" s="23" t="s">
        <v>476</v>
      </c>
      <c r="E404" s="23" t="s">
        <v>511</v>
      </c>
      <c r="F404" s="24">
        <v>15600000</v>
      </c>
      <c r="G404" s="23" t="s">
        <v>385</v>
      </c>
      <c r="H404" s="23">
        <v>20190089</v>
      </c>
      <c r="I404" s="25">
        <v>43466</v>
      </c>
      <c r="J404" s="26">
        <v>40000000</v>
      </c>
      <c r="K404" s="21">
        <v>20192412</v>
      </c>
      <c r="L404" s="25">
        <v>43784</v>
      </c>
      <c r="M404" s="23">
        <v>21020227</v>
      </c>
      <c r="N404" s="26">
        <v>15600000</v>
      </c>
      <c r="O404" s="3"/>
    </row>
    <row r="405" spans="1:15" ht="15" customHeight="1" x14ac:dyDescent="0.25">
      <c r="A405" s="570" t="s">
        <v>1164</v>
      </c>
      <c r="B405" s="571" t="s">
        <v>1156</v>
      </c>
      <c r="C405" s="571" t="s">
        <v>1156</v>
      </c>
      <c r="D405" s="571" t="s">
        <v>1156</v>
      </c>
      <c r="E405" s="571" t="s">
        <v>1156</v>
      </c>
      <c r="F405" s="571" t="s">
        <v>1156</v>
      </c>
      <c r="G405" s="571" t="s">
        <v>1156</v>
      </c>
      <c r="H405" s="23"/>
      <c r="I405" s="25"/>
      <c r="J405" s="26"/>
      <c r="K405" s="21"/>
      <c r="L405" s="25"/>
      <c r="M405" s="23"/>
      <c r="N405" s="26"/>
      <c r="O405" s="3"/>
    </row>
    <row r="406" spans="1:15" ht="15" customHeight="1" x14ac:dyDescent="0.25">
      <c r="A406" s="570" t="s">
        <v>1165</v>
      </c>
      <c r="B406" s="571" t="s">
        <v>1156</v>
      </c>
      <c r="C406" s="571" t="s">
        <v>1156</v>
      </c>
      <c r="D406" s="571" t="s">
        <v>1156</v>
      </c>
      <c r="E406" s="571" t="s">
        <v>1156</v>
      </c>
      <c r="F406" s="571" t="s">
        <v>1156</v>
      </c>
      <c r="G406" s="571" t="s">
        <v>1156</v>
      </c>
      <c r="H406" s="23"/>
      <c r="I406" s="25"/>
      <c r="J406" s="26"/>
      <c r="K406" s="21"/>
      <c r="L406" s="25"/>
      <c r="M406" s="23"/>
      <c r="N406" s="26"/>
      <c r="O406" s="3"/>
    </row>
    <row r="407" spans="1:15" ht="15" customHeight="1" x14ac:dyDescent="0.25">
      <c r="A407" s="560" t="s">
        <v>512</v>
      </c>
      <c r="B407" s="25">
        <v>43784</v>
      </c>
      <c r="C407" s="21">
        <v>1106788717</v>
      </c>
      <c r="D407" s="23" t="s">
        <v>387</v>
      </c>
      <c r="E407" s="23" t="s">
        <v>513</v>
      </c>
      <c r="F407" s="24">
        <v>2890000</v>
      </c>
      <c r="G407" s="23" t="s">
        <v>389</v>
      </c>
      <c r="H407" s="23">
        <v>20190419</v>
      </c>
      <c r="I407" s="25">
        <v>43769</v>
      </c>
      <c r="J407" s="26">
        <v>2890000</v>
      </c>
      <c r="K407" s="21">
        <v>20192415</v>
      </c>
      <c r="L407" s="25">
        <v>43784</v>
      </c>
      <c r="M407" s="23">
        <v>21020215</v>
      </c>
      <c r="N407" s="26">
        <v>2890000</v>
      </c>
      <c r="O407" s="3"/>
    </row>
    <row r="408" spans="1:15" ht="15" customHeight="1" x14ac:dyDescent="0.25">
      <c r="A408" s="560" t="s">
        <v>514</v>
      </c>
      <c r="B408" s="25">
        <v>43787</v>
      </c>
      <c r="C408" s="21">
        <v>93383271</v>
      </c>
      <c r="D408" s="23" t="s">
        <v>391</v>
      </c>
      <c r="E408" s="23" t="s">
        <v>440</v>
      </c>
      <c r="F408" s="24">
        <v>1200000</v>
      </c>
      <c r="G408" s="23" t="s">
        <v>389</v>
      </c>
      <c r="H408" s="23">
        <v>20190417</v>
      </c>
      <c r="I408" s="25">
        <v>43769</v>
      </c>
      <c r="J408" s="26">
        <v>1200000</v>
      </c>
      <c r="K408" s="21">
        <v>20192416</v>
      </c>
      <c r="L408" s="25">
        <v>43788</v>
      </c>
      <c r="M408" s="23">
        <v>21020215</v>
      </c>
      <c r="N408" s="26">
        <v>1200000</v>
      </c>
      <c r="O408" s="3"/>
    </row>
    <row r="409" spans="1:15" ht="15" customHeight="1" x14ac:dyDescent="0.25">
      <c r="A409" s="560" t="s">
        <v>515</v>
      </c>
      <c r="B409" s="25">
        <v>43790</v>
      </c>
      <c r="C409" s="21">
        <v>93453502</v>
      </c>
      <c r="D409" s="23" t="s">
        <v>516</v>
      </c>
      <c r="E409" s="23" t="s">
        <v>507</v>
      </c>
      <c r="F409" s="24">
        <v>2000000</v>
      </c>
      <c r="G409" s="23" t="s">
        <v>389</v>
      </c>
      <c r="H409" s="23">
        <v>20190210</v>
      </c>
      <c r="I409" s="25">
        <v>43614</v>
      </c>
      <c r="J409" s="26">
        <v>452292374</v>
      </c>
      <c r="K409" s="21">
        <v>20192428</v>
      </c>
      <c r="L409" s="25">
        <v>43790</v>
      </c>
      <c r="M409" s="23">
        <v>2201039803</v>
      </c>
      <c r="N409" s="26">
        <v>2000000</v>
      </c>
      <c r="O409" s="3"/>
    </row>
    <row r="410" spans="1:15" ht="15" customHeight="1" x14ac:dyDescent="0.25">
      <c r="A410" s="560" t="s">
        <v>517</v>
      </c>
      <c r="B410" s="25">
        <v>43791</v>
      </c>
      <c r="C410" s="21">
        <v>93134205</v>
      </c>
      <c r="D410" s="23" t="s">
        <v>518</v>
      </c>
      <c r="E410" s="23" t="s">
        <v>519</v>
      </c>
      <c r="F410" s="24">
        <v>10000000</v>
      </c>
      <c r="G410" s="23" t="s">
        <v>389</v>
      </c>
      <c r="H410" s="23">
        <v>20190420</v>
      </c>
      <c r="I410" s="25">
        <v>43770</v>
      </c>
      <c r="J410" s="26">
        <v>10000000</v>
      </c>
      <c r="K410" s="21">
        <v>20192441</v>
      </c>
      <c r="L410" s="25">
        <v>43791</v>
      </c>
      <c r="M410" s="23">
        <v>2101020901</v>
      </c>
      <c r="N410" s="26">
        <v>10000000</v>
      </c>
      <c r="O410" s="3"/>
    </row>
    <row r="411" spans="1:15" ht="15" customHeight="1" x14ac:dyDescent="0.25">
      <c r="A411" s="560" t="s">
        <v>520</v>
      </c>
      <c r="B411" s="25">
        <v>43796</v>
      </c>
      <c r="C411" s="21">
        <v>41772810</v>
      </c>
      <c r="D411" s="23" t="s">
        <v>521</v>
      </c>
      <c r="E411" s="23" t="s">
        <v>507</v>
      </c>
      <c r="F411" s="24">
        <v>1000000</v>
      </c>
      <c r="G411" s="23" t="s">
        <v>389</v>
      </c>
      <c r="H411" s="23">
        <v>20190210</v>
      </c>
      <c r="I411" s="25">
        <v>43614</v>
      </c>
      <c r="J411" s="26">
        <v>452292374</v>
      </c>
      <c r="K411" s="21">
        <v>20192448</v>
      </c>
      <c r="L411" s="25">
        <v>43796</v>
      </c>
      <c r="M411" s="23">
        <v>2201039803</v>
      </c>
      <c r="N411" s="26">
        <v>1000000</v>
      </c>
      <c r="O411" s="3"/>
    </row>
    <row r="412" spans="1:15" ht="15" customHeight="1" x14ac:dyDescent="0.25">
      <c r="A412" s="560" t="s">
        <v>522</v>
      </c>
      <c r="B412" s="25">
        <v>43797</v>
      </c>
      <c r="C412" s="21">
        <v>800211025</v>
      </c>
      <c r="D412" s="23" t="s">
        <v>476</v>
      </c>
      <c r="E412" s="23" t="s">
        <v>523</v>
      </c>
      <c r="F412" s="24">
        <v>6300000</v>
      </c>
      <c r="G412" s="23" t="s">
        <v>389</v>
      </c>
      <c r="H412" s="23" t="s">
        <v>524</v>
      </c>
      <c r="I412" s="25" t="s">
        <v>525</v>
      </c>
      <c r="J412" s="26" t="s">
        <v>526</v>
      </c>
      <c r="K412" s="21" t="s">
        <v>527</v>
      </c>
      <c r="L412" s="25">
        <v>43797</v>
      </c>
      <c r="M412" s="23" t="s">
        <v>528</v>
      </c>
      <c r="N412" s="24">
        <v>6300000</v>
      </c>
      <c r="O412" s="3"/>
    </row>
    <row r="413" spans="1:15" ht="23.25" customHeight="1" x14ac:dyDescent="0.25">
      <c r="A413" s="560" t="s">
        <v>529</v>
      </c>
      <c r="B413" s="25">
        <v>43810</v>
      </c>
      <c r="C413" s="21">
        <v>80014034</v>
      </c>
      <c r="D413" s="23" t="s">
        <v>530</v>
      </c>
      <c r="E413" s="23" t="s">
        <v>531</v>
      </c>
      <c r="F413" s="24">
        <v>815000</v>
      </c>
      <c r="G413" s="23" t="s">
        <v>385</v>
      </c>
      <c r="H413" s="23">
        <v>20190480</v>
      </c>
      <c r="I413" s="25">
        <v>43800</v>
      </c>
      <c r="J413" s="26">
        <v>815000</v>
      </c>
      <c r="K413" s="21">
        <v>20192631</v>
      </c>
      <c r="L413" s="25">
        <v>43810</v>
      </c>
      <c r="M413" s="23">
        <v>21020215</v>
      </c>
      <c r="N413" s="26">
        <v>815000</v>
      </c>
      <c r="O413" s="3"/>
    </row>
    <row r="414" spans="1:15" ht="15" customHeight="1" x14ac:dyDescent="0.25">
      <c r="A414" s="560" t="s">
        <v>532</v>
      </c>
      <c r="B414" s="25">
        <v>43812</v>
      </c>
      <c r="C414" s="21">
        <v>51984881</v>
      </c>
      <c r="D414" s="23" t="s">
        <v>469</v>
      </c>
      <c r="E414" s="23" t="s">
        <v>533</v>
      </c>
      <c r="F414" s="24">
        <v>4540800</v>
      </c>
      <c r="G414" s="23" t="s">
        <v>385</v>
      </c>
      <c r="H414" s="23">
        <v>20190487</v>
      </c>
      <c r="I414" s="25">
        <v>43800</v>
      </c>
      <c r="J414" s="26">
        <v>4540800</v>
      </c>
      <c r="K414" s="21">
        <v>20192649</v>
      </c>
      <c r="L414" s="25">
        <v>43812</v>
      </c>
      <c r="M414" s="23">
        <v>2101020901</v>
      </c>
      <c r="N414" s="26">
        <v>4540800</v>
      </c>
      <c r="O414" s="3"/>
    </row>
    <row r="415" spans="1:15" ht="15" customHeight="1" x14ac:dyDescent="0.25">
      <c r="A415" s="560" t="s">
        <v>534</v>
      </c>
      <c r="B415" s="25">
        <v>43826</v>
      </c>
      <c r="C415" s="21">
        <v>800211025</v>
      </c>
      <c r="D415" s="23" t="s">
        <v>476</v>
      </c>
      <c r="E415" s="23" t="s">
        <v>477</v>
      </c>
      <c r="F415" s="24">
        <v>1436420</v>
      </c>
      <c r="G415" s="23" t="s">
        <v>385</v>
      </c>
      <c r="H415" s="23">
        <v>20190490</v>
      </c>
      <c r="I415" s="25">
        <v>43800</v>
      </c>
      <c r="J415" s="26">
        <v>11400000</v>
      </c>
      <c r="K415" s="21">
        <v>20192689</v>
      </c>
      <c r="L415" s="25">
        <v>43826</v>
      </c>
      <c r="M415" s="23">
        <v>21020227</v>
      </c>
      <c r="N415" s="26">
        <v>1436420</v>
      </c>
      <c r="O415" s="3"/>
    </row>
    <row r="416" spans="1:15" ht="15" customHeight="1" x14ac:dyDescent="0.25">
      <c r="A416" s="560" t="s">
        <v>535</v>
      </c>
      <c r="B416" s="25">
        <v>43826</v>
      </c>
      <c r="C416" s="21">
        <v>1110518482</v>
      </c>
      <c r="D416" s="23" t="s">
        <v>351</v>
      </c>
      <c r="E416" s="23" t="s">
        <v>536</v>
      </c>
      <c r="F416" s="24">
        <v>758932</v>
      </c>
      <c r="G416" s="23" t="s">
        <v>385</v>
      </c>
      <c r="H416" s="23">
        <v>20190461</v>
      </c>
      <c r="I416" s="25">
        <v>43827</v>
      </c>
      <c r="J416" s="26">
        <v>758932</v>
      </c>
      <c r="K416" s="21">
        <v>20192733</v>
      </c>
      <c r="L416" s="25">
        <v>43826</v>
      </c>
      <c r="M416" s="23">
        <v>2101020901</v>
      </c>
      <c r="N416" s="26">
        <v>758932</v>
      </c>
      <c r="O416" s="3"/>
    </row>
    <row r="417" spans="1:15" ht="15" customHeight="1" x14ac:dyDescent="0.25">
      <c r="A417" s="564"/>
      <c r="B417" s="43"/>
      <c r="C417" s="42"/>
      <c r="D417" s="44"/>
      <c r="E417" s="44"/>
      <c r="F417" s="45">
        <f>SUM(F344:F416)</f>
        <v>233465077</v>
      </c>
      <c r="G417" s="44"/>
      <c r="H417" s="44"/>
      <c r="I417" s="43"/>
      <c r="J417" s="46"/>
      <c r="K417" s="42"/>
      <c r="L417" s="43"/>
      <c r="M417" s="44"/>
      <c r="N417" s="47">
        <f>SUM(N344:N416)</f>
        <v>233465077</v>
      </c>
      <c r="O417" s="3"/>
    </row>
    <row r="418" spans="1:15" ht="15" customHeight="1" x14ac:dyDescent="0.25">
      <c r="A418" s="403" t="s">
        <v>537</v>
      </c>
      <c r="B418" s="403"/>
      <c r="C418" s="403"/>
      <c r="D418" s="403"/>
      <c r="E418" s="403"/>
      <c r="F418" s="403"/>
      <c r="G418" s="403"/>
      <c r="H418" s="403"/>
      <c r="I418" s="403"/>
      <c r="J418" s="403"/>
      <c r="K418" s="403"/>
      <c r="L418" s="403"/>
      <c r="M418" s="403"/>
      <c r="N418" s="403"/>
      <c r="O418" s="3"/>
    </row>
    <row r="419" spans="1:15" ht="15" customHeight="1" x14ac:dyDescent="0.25">
      <c r="A419" s="560">
        <v>20190001</v>
      </c>
      <c r="B419" s="22">
        <v>43467</v>
      </c>
      <c r="C419" s="21">
        <v>65831960</v>
      </c>
      <c r="D419" s="23" t="s">
        <v>538</v>
      </c>
      <c r="E419" s="23" t="s">
        <v>539</v>
      </c>
      <c r="F419" s="24">
        <v>955350</v>
      </c>
      <c r="G419" s="23" t="s">
        <v>385</v>
      </c>
      <c r="H419" s="23">
        <v>20190100</v>
      </c>
      <c r="I419" s="25">
        <v>43466</v>
      </c>
      <c r="J419" s="26">
        <v>100000000</v>
      </c>
      <c r="K419" s="21">
        <v>20190052</v>
      </c>
      <c r="L419" s="25">
        <v>43467</v>
      </c>
      <c r="M419" s="27">
        <v>220101019805</v>
      </c>
      <c r="N419" s="26">
        <v>955350</v>
      </c>
      <c r="O419" s="3"/>
    </row>
    <row r="420" spans="1:15" ht="15" customHeight="1" x14ac:dyDescent="0.25">
      <c r="A420" s="560">
        <v>20190002</v>
      </c>
      <c r="B420" s="22">
        <v>43467</v>
      </c>
      <c r="C420" s="21">
        <v>828002423</v>
      </c>
      <c r="D420" s="23" t="s">
        <v>540</v>
      </c>
      <c r="E420" s="23" t="s">
        <v>541</v>
      </c>
      <c r="F420" s="24">
        <v>240000</v>
      </c>
      <c r="G420" s="23" t="s">
        <v>385</v>
      </c>
      <c r="H420" s="23">
        <v>20190096</v>
      </c>
      <c r="I420" s="25">
        <v>43466</v>
      </c>
      <c r="J420" s="26">
        <v>300000000</v>
      </c>
      <c r="K420" s="21">
        <v>20190053</v>
      </c>
      <c r="L420" s="25">
        <v>43467</v>
      </c>
      <c r="M420" s="23">
        <v>2201010101</v>
      </c>
      <c r="N420" s="26">
        <v>240000</v>
      </c>
      <c r="O420" s="3"/>
    </row>
    <row r="421" spans="1:15" ht="15" customHeight="1" x14ac:dyDescent="0.25">
      <c r="A421" s="560">
        <v>20190003</v>
      </c>
      <c r="B421" s="22">
        <v>43469</v>
      </c>
      <c r="C421" s="21">
        <v>93395601</v>
      </c>
      <c r="D421" s="23" t="s">
        <v>542</v>
      </c>
      <c r="E421" s="23" t="s">
        <v>543</v>
      </c>
      <c r="F421" s="24">
        <v>10489350</v>
      </c>
      <c r="G421" s="23" t="s">
        <v>385</v>
      </c>
      <c r="H421" s="23">
        <v>20190097</v>
      </c>
      <c r="I421" s="25">
        <v>43466</v>
      </c>
      <c r="J421" s="26">
        <v>500000000</v>
      </c>
      <c r="K421" s="21">
        <v>20190054</v>
      </c>
      <c r="L421" s="25">
        <v>43469</v>
      </c>
      <c r="M421" s="27">
        <v>220101019802</v>
      </c>
      <c r="N421" s="26">
        <v>10489350</v>
      </c>
      <c r="O421" s="3"/>
    </row>
    <row r="422" spans="1:15" ht="15" customHeight="1" x14ac:dyDescent="0.25">
      <c r="A422" s="560">
        <v>20190004</v>
      </c>
      <c r="B422" s="22">
        <v>43469</v>
      </c>
      <c r="C422" s="21">
        <v>52103143</v>
      </c>
      <c r="D422" s="23" t="s">
        <v>544</v>
      </c>
      <c r="E422" s="23" t="s">
        <v>539</v>
      </c>
      <c r="F422" s="24">
        <v>742000</v>
      </c>
      <c r="G422" s="23" t="s">
        <v>385</v>
      </c>
      <c r="H422" s="23">
        <v>20190100</v>
      </c>
      <c r="I422" s="25">
        <v>43466</v>
      </c>
      <c r="J422" s="26">
        <v>100000000</v>
      </c>
      <c r="K422" s="21">
        <v>20190055</v>
      </c>
      <c r="L422" s="25">
        <v>43469</v>
      </c>
      <c r="M422" s="27">
        <v>220101019805</v>
      </c>
      <c r="N422" s="26">
        <v>742000</v>
      </c>
      <c r="O422" s="3"/>
    </row>
    <row r="423" spans="1:15" ht="15" customHeight="1" x14ac:dyDescent="0.25">
      <c r="A423" s="560">
        <v>20190005</v>
      </c>
      <c r="B423" s="22">
        <v>43469</v>
      </c>
      <c r="C423" s="21">
        <v>65831960</v>
      </c>
      <c r="D423" s="23" t="s">
        <v>545</v>
      </c>
      <c r="E423" s="23" t="s">
        <v>539</v>
      </c>
      <c r="F423" s="24">
        <v>262450</v>
      </c>
      <c r="G423" s="23" t="s">
        <v>385</v>
      </c>
      <c r="H423" s="23">
        <v>20190100</v>
      </c>
      <c r="I423" s="25">
        <v>43466</v>
      </c>
      <c r="J423" s="26">
        <v>100000000</v>
      </c>
      <c r="K423" s="21">
        <v>20190056</v>
      </c>
      <c r="L423" s="25">
        <v>43469</v>
      </c>
      <c r="M423" s="27">
        <v>220101019805</v>
      </c>
      <c r="N423" s="26">
        <v>262450</v>
      </c>
      <c r="O423" s="3"/>
    </row>
    <row r="424" spans="1:15" ht="15" customHeight="1" x14ac:dyDescent="0.25">
      <c r="A424" s="560">
        <v>20190006</v>
      </c>
      <c r="B424" s="22">
        <v>43476</v>
      </c>
      <c r="C424" s="21">
        <v>900923685</v>
      </c>
      <c r="D424" s="23" t="s">
        <v>546</v>
      </c>
      <c r="E424" s="23" t="s">
        <v>541</v>
      </c>
      <c r="F424" s="24">
        <v>814500</v>
      </c>
      <c r="G424" s="23" t="s">
        <v>385</v>
      </c>
      <c r="H424" s="23">
        <v>20190096</v>
      </c>
      <c r="I424" s="25">
        <v>43466</v>
      </c>
      <c r="J424" s="26">
        <v>300000000</v>
      </c>
      <c r="K424" s="21">
        <v>20190057</v>
      </c>
      <c r="L424" s="25">
        <v>43476</v>
      </c>
      <c r="M424" s="27">
        <v>2201010101</v>
      </c>
      <c r="N424" s="26">
        <v>814500</v>
      </c>
      <c r="O424" s="3"/>
    </row>
    <row r="425" spans="1:15" ht="15" customHeight="1" x14ac:dyDescent="0.25">
      <c r="A425" s="560">
        <v>20190007</v>
      </c>
      <c r="B425" s="22">
        <v>43476</v>
      </c>
      <c r="C425" s="21">
        <v>900923685</v>
      </c>
      <c r="D425" s="23" t="s">
        <v>546</v>
      </c>
      <c r="E425" s="23" t="s">
        <v>547</v>
      </c>
      <c r="F425" s="24">
        <v>642000</v>
      </c>
      <c r="G425" s="23" t="s">
        <v>385</v>
      </c>
      <c r="H425" s="23">
        <v>20190103</v>
      </c>
      <c r="I425" s="25">
        <v>43466</v>
      </c>
      <c r="J425" s="26">
        <v>250000000</v>
      </c>
      <c r="K425" s="21">
        <v>20190058</v>
      </c>
      <c r="L425" s="25">
        <v>43476</v>
      </c>
      <c r="M425" s="27">
        <v>2201010701</v>
      </c>
      <c r="N425" s="26">
        <v>642000</v>
      </c>
      <c r="O425" s="3"/>
    </row>
    <row r="426" spans="1:15" ht="15" customHeight="1" x14ac:dyDescent="0.25">
      <c r="A426" s="560">
        <v>20190008</v>
      </c>
      <c r="B426" s="22">
        <v>43476</v>
      </c>
      <c r="C426" s="21">
        <v>810005636</v>
      </c>
      <c r="D426" s="23" t="s">
        <v>548</v>
      </c>
      <c r="E426" s="23" t="s">
        <v>549</v>
      </c>
      <c r="F426" s="24">
        <v>1569000</v>
      </c>
      <c r="G426" s="23" t="s">
        <v>385</v>
      </c>
      <c r="H426" s="23">
        <v>20190097</v>
      </c>
      <c r="I426" s="25">
        <v>43466</v>
      </c>
      <c r="J426" s="26">
        <v>500000000</v>
      </c>
      <c r="K426" s="21">
        <v>20190059</v>
      </c>
      <c r="L426" s="25">
        <v>43476</v>
      </c>
      <c r="M426" s="27">
        <v>220101019802</v>
      </c>
      <c r="N426" s="26">
        <v>1569000</v>
      </c>
      <c r="O426" s="3"/>
    </row>
    <row r="427" spans="1:15" ht="15" customHeight="1" x14ac:dyDescent="0.25">
      <c r="A427" s="560">
        <v>20190009</v>
      </c>
      <c r="B427" s="22">
        <v>43476</v>
      </c>
      <c r="C427" s="21">
        <v>52103143</v>
      </c>
      <c r="D427" s="23" t="s">
        <v>544</v>
      </c>
      <c r="E427" s="23" t="s">
        <v>539</v>
      </c>
      <c r="F427" s="24">
        <v>951000</v>
      </c>
      <c r="G427" s="23" t="s">
        <v>385</v>
      </c>
      <c r="H427" s="23">
        <v>20190100</v>
      </c>
      <c r="I427" s="25">
        <v>43466</v>
      </c>
      <c r="J427" s="26">
        <v>100000000</v>
      </c>
      <c r="K427" s="21">
        <v>20190060</v>
      </c>
      <c r="L427" s="25">
        <v>43476</v>
      </c>
      <c r="M427" s="27">
        <v>220101019805</v>
      </c>
      <c r="N427" s="26">
        <v>951000</v>
      </c>
      <c r="O427" s="3"/>
    </row>
    <row r="428" spans="1:15" ht="15" customHeight="1" x14ac:dyDescent="0.25">
      <c r="A428" s="560">
        <v>20190010</v>
      </c>
      <c r="B428" s="22">
        <v>43476</v>
      </c>
      <c r="C428" s="21">
        <v>65831960</v>
      </c>
      <c r="D428" s="23" t="s">
        <v>545</v>
      </c>
      <c r="E428" s="23" t="s">
        <v>539</v>
      </c>
      <c r="F428" s="24">
        <v>876950</v>
      </c>
      <c r="G428" s="23" t="s">
        <v>385</v>
      </c>
      <c r="H428" s="23">
        <v>20190100</v>
      </c>
      <c r="I428" s="25">
        <v>43466</v>
      </c>
      <c r="J428" s="26">
        <v>100000000</v>
      </c>
      <c r="K428" s="21">
        <v>20190061</v>
      </c>
      <c r="L428" s="25">
        <v>43476</v>
      </c>
      <c r="M428" s="27">
        <v>220101019805</v>
      </c>
      <c r="N428" s="26">
        <v>876950</v>
      </c>
      <c r="O428" s="3"/>
    </row>
    <row r="429" spans="1:15" ht="15" customHeight="1" x14ac:dyDescent="0.25">
      <c r="A429" s="560">
        <v>20190011</v>
      </c>
      <c r="B429" s="22">
        <v>43479</v>
      </c>
      <c r="C429" s="21">
        <v>900513542</v>
      </c>
      <c r="D429" s="23" t="s">
        <v>550</v>
      </c>
      <c r="E429" s="23" t="s">
        <v>541</v>
      </c>
      <c r="F429" s="24">
        <v>2000000</v>
      </c>
      <c r="G429" s="23" t="s">
        <v>385</v>
      </c>
      <c r="H429" s="23">
        <v>20190096</v>
      </c>
      <c r="I429" s="25">
        <v>43466</v>
      </c>
      <c r="J429" s="26">
        <v>300000000</v>
      </c>
      <c r="K429" s="21">
        <v>20190062</v>
      </c>
      <c r="L429" s="25">
        <v>43479</v>
      </c>
      <c r="M429" s="27">
        <v>2201010101</v>
      </c>
      <c r="N429" s="26">
        <v>2000000</v>
      </c>
      <c r="O429" s="3"/>
    </row>
    <row r="430" spans="1:15" ht="15" customHeight="1" x14ac:dyDescent="0.25">
      <c r="A430" s="560">
        <v>20190012</v>
      </c>
      <c r="B430" s="22">
        <v>43479</v>
      </c>
      <c r="C430" s="21">
        <v>900513542</v>
      </c>
      <c r="D430" s="23" t="s">
        <v>550</v>
      </c>
      <c r="E430" s="23" t="s">
        <v>547</v>
      </c>
      <c r="F430" s="24">
        <v>464100</v>
      </c>
      <c r="G430" s="23" t="s">
        <v>385</v>
      </c>
      <c r="H430" s="23">
        <v>20190103</v>
      </c>
      <c r="I430" s="25">
        <v>43466</v>
      </c>
      <c r="J430" s="26">
        <v>250000000</v>
      </c>
      <c r="K430" s="21">
        <v>20190063</v>
      </c>
      <c r="L430" s="25">
        <v>43479</v>
      </c>
      <c r="M430" s="27">
        <v>2201010701</v>
      </c>
      <c r="N430" s="26">
        <v>464100</v>
      </c>
      <c r="O430" s="3"/>
    </row>
    <row r="431" spans="1:15" ht="15" customHeight="1" x14ac:dyDescent="0.25">
      <c r="A431" s="560">
        <v>20190013</v>
      </c>
      <c r="B431" s="22">
        <v>43479</v>
      </c>
      <c r="C431" s="21">
        <v>81000536</v>
      </c>
      <c r="D431" s="23" t="s">
        <v>548</v>
      </c>
      <c r="E431" s="23" t="s">
        <v>549</v>
      </c>
      <c r="F431" s="24">
        <v>3345000</v>
      </c>
      <c r="G431" s="23" t="s">
        <v>385</v>
      </c>
      <c r="H431" s="23">
        <v>20190097</v>
      </c>
      <c r="I431" s="25">
        <v>43466</v>
      </c>
      <c r="J431" s="26">
        <v>500000000</v>
      </c>
      <c r="K431" s="21">
        <v>20190052</v>
      </c>
      <c r="L431" s="25">
        <v>43479</v>
      </c>
      <c r="M431" s="27">
        <v>220101019802</v>
      </c>
      <c r="N431" s="26">
        <v>3345000</v>
      </c>
      <c r="O431" s="3"/>
    </row>
    <row r="432" spans="1:15" ht="15" customHeight="1" x14ac:dyDescent="0.25">
      <c r="A432" s="560">
        <v>20190014</v>
      </c>
      <c r="B432" s="22">
        <v>43479</v>
      </c>
      <c r="C432" s="21">
        <v>93395601</v>
      </c>
      <c r="D432" s="23" t="s">
        <v>542</v>
      </c>
      <c r="E432" s="23" t="s">
        <v>543</v>
      </c>
      <c r="F432" s="24">
        <v>10961900</v>
      </c>
      <c r="G432" s="23" t="s">
        <v>385</v>
      </c>
      <c r="H432" s="23">
        <v>20190097</v>
      </c>
      <c r="I432" s="25">
        <v>43466</v>
      </c>
      <c r="J432" s="26">
        <v>500000000</v>
      </c>
      <c r="K432" s="21">
        <v>20190065</v>
      </c>
      <c r="L432" s="25">
        <v>43479</v>
      </c>
      <c r="M432" s="27">
        <v>220101019802</v>
      </c>
      <c r="N432" s="26">
        <v>10961900</v>
      </c>
      <c r="O432" s="3"/>
    </row>
    <row r="433" spans="1:15" ht="15" customHeight="1" x14ac:dyDescent="0.25">
      <c r="A433" s="560">
        <v>20190015</v>
      </c>
      <c r="B433" s="22">
        <v>43481</v>
      </c>
      <c r="C433" s="21">
        <v>65831960</v>
      </c>
      <c r="D433" s="23" t="s">
        <v>545</v>
      </c>
      <c r="E433" s="23" t="s">
        <v>539</v>
      </c>
      <c r="F433" s="24">
        <v>834100</v>
      </c>
      <c r="G433" s="23" t="s">
        <v>385</v>
      </c>
      <c r="H433" s="23">
        <v>20190100</v>
      </c>
      <c r="I433" s="25">
        <v>43466</v>
      </c>
      <c r="J433" s="26">
        <v>100000000</v>
      </c>
      <c r="K433" s="21">
        <v>20190066</v>
      </c>
      <c r="L433" s="25">
        <v>43481</v>
      </c>
      <c r="M433" s="27">
        <v>220101019805</v>
      </c>
      <c r="N433" s="26">
        <v>834100</v>
      </c>
      <c r="O433" s="3"/>
    </row>
    <row r="434" spans="1:15" ht="15" customHeight="1" x14ac:dyDescent="0.25">
      <c r="A434" s="560">
        <v>20190016</v>
      </c>
      <c r="B434" s="22">
        <v>43481</v>
      </c>
      <c r="C434" s="21">
        <v>900923685</v>
      </c>
      <c r="D434" s="23" t="s">
        <v>546</v>
      </c>
      <c r="E434" s="23" t="s">
        <v>547</v>
      </c>
      <c r="F434" s="24">
        <v>2450000</v>
      </c>
      <c r="G434" s="23" t="s">
        <v>385</v>
      </c>
      <c r="H434" s="23">
        <v>20190103</v>
      </c>
      <c r="I434" s="25">
        <v>43466</v>
      </c>
      <c r="J434" s="26">
        <v>250000000</v>
      </c>
      <c r="K434" s="21">
        <v>20190067</v>
      </c>
      <c r="L434" s="25">
        <v>43481</v>
      </c>
      <c r="M434" s="27">
        <v>2201010701</v>
      </c>
      <c r="N434" s="26">
        <v>2450000</v>
      </c>
      <c r="O434" s="3"/>
    </row>
    <row r="435" spans="1:15" ht="15" customHeight="1" x14ac:dyDescent="0.25">
      <c r="A435" s="560">
        <v>20190017</v>
      </c>
      <c r="B435" s="22">
        <v>43482</v>
      </c>
      <c r="C435" s="21">
        <v>52103143</v>
      </c>
      <c r="D435" s="23" t="s">
        <v>544</v>
      </c>
      <c r="E435" s="23" t="s">
        <v>539</v>
      </c>
      <c r="F435" s="24">
        <v>1032000</v>
      </c>
      <c r="G435" s="23" t="s">
        <v>385</v>
      </c>
      <c r="H435" s="23">
        <v>20190100</v>
      </c>
      <c r="I435" s="25">
        <v>43466</v>
      </c>
      <c r="J435" s="26">
        <v>100000000</v>
      </c>
      <c r="K435" s="21">
        <v>20190068</v>
      </c>
      <c r="L435" s="25">
        <v>43482</v>
      </c>
      <c r="M435" s="27">
        <v>220101019805</v>
      </c>
      <c r="N435" s="26">
        <v>1032000</v>
      </c>
      <c r="O435" s="3"/>
    </row>
    <row r="436" spans="1:15" ht="15" customHeight="1" x14ac:dyDescent="0.25">
      <c r="A436" s="560">
        <v>20190018</v>
      </c>
      <c r="B436" s="22">
        <v>43483</v>
      </c>
      <c r="C436" s="21">
        <v>93395601</v>
      </c>
      <c r="D436" s="23" t="s">
        <v>542</v>
      </c>
      <c r="E436" s="23" t="s">
        <v>543</v>
      </c>
      <c r="F436" s="24">
        <v>9058437</v>
      </c>
      <c r="G436" s="23" t="s">
        <v>385</v>
      </c>
      <c r="H436" s="23">
        <v>20190097</v>
      </c>
      <c r="I436" s="25">
        <v>43466</v>
      </c>
      <c r="J436" s="26">
        <v>500000000</v>
      </c>
      <c r="K436" s="21">
        <v>20190069</v>
      </c>
      <c r="L436" s="25">
        <v>43483</v>
      </c>
      <c r="M436" s="27">
        <v>220101019802</v>
      </c>
      <c r="N436" s="26">
        <v>9058437</v>
      </c>
      <c r="O436" s="3"/>
    </row>
    <row r="437" spans="1:15" ht="15" customHeight="1" x14ac:dyDescent="0.25">
      <c r="A437" s="560">
        <v>20190019</v>
      </c>
      <c r="B437" s="22">
        <v>43466</v>
      </c>
      <c r="C437" s="21">
        <v>5102523</v>
      </c>
      <c r="D437" s="23" t="s">
        <v>540</v>
      </c>
      <c r="E437" s="23" t="s">
        <v>541</v>
      </c>
      <c r="F437" s="24">
        <v>5102523</v>
      </c>
      <c r="G437" s="23" t="s">
        <v>385</v>
      </c>
      <c r="H437" s="23">
        <v>20190096</v>
      </c>
      <c r="I437" s="25">
        <v>43466</v>
      </c>
      <c r="J437" s="26">
        <v>300000000</v>
      </c>
      <c r="K437" s="21">
        <v>20190072</v>
      </c>
      <c r="L437" s="25">
        <v>43466</v>
      </c>
      <c r="M437" s="27">
        <v>2201010101</v>
      </c>
      <c r="N437" s="26">
        <v>5102523</v>
      </c>
      <c r="O437" s="3"/>
    </row>
    <row r="438" spans="1:15" ht="15" customHeight="1" x14ac:dyDescent="0.25">
      <c r="A438" s="560">
        <v>20190020</v>
      </c>
      <c r="B438" s="22">
        <v>43486</v>
      </c>
      <c r="C438" s="21">
        <v>93395601</v>
      </c>
      <c r="D438" s="23" t="s">
        <v>542</v>
      </c>
      <c r="E438" s="23" t="s">
        <v>543</v>
      </c>
      <c r="F438" s="24">
        <v>10356524</v>
      </c>
      <c r="G438" s="23" t="s">
        <v>385</v>
      </c>
      <c r="H438" s="23">
        <v>20190097</v>
      </c>
      <c r="I438" s="25">
        <v>43466</v>
      </c>
      <c r="J438" s="26">
        <v>500000000</v>
      </c>
      <c r="K438" s="21">
        <v>20190073</v>
      </c>
      <c r="L438" s="25">
        <v>43486</v>
      </c>
      <c r="M438" s="27">
        <v>220101019802</v>
      </c>
      <c r="N438" s="26">
        <v>10356524</v>
      </c>
      <c r="O438" s="3"/>
    </row>
    <row r="439" spans="1:15" ht="15" customHeight="1" x14ac:dyDescent="0.25">
      <c r="A439" s="560">
        <v>20190021</v>
      </c>
      <c r="B439" s="22">
        <v>43486</v>
      </c>
      <c r="C439" s="21">
        <v>900923685</v>
      </c>
      <c r="D439" s="23" t="s">
        <v>546</v>
      </c>
      <c r="E439" s="23" t="s">
        <v>541</v>
      </c>
      <c r="F439" s="24">
        <v>16800000</v>
      </c>
      <c r="G439" s="23" t="s">
        <v>385</v>
      </c>
      <c r="H439" s="23">
        <v>20190096</v>
      </c>
      <c r="I439" s="25">
        <v>43466</v>
      </c>
      <c r="J439" s="26">
        <v>300000000</v>
      </c>
      <c r="K439" s="21">
        <v>20190074</v>
      </c>
      <c r="L439" s="25">
        <v>43486</v>
      </c>
      <c r="M439" s="27">
        <v>2201010101</v>
      </c>
      <c r="N439" s="26">
        <v>16800000</v>
      </c>
      <c r="O439" s="3"/>
    </row>
    <row r="440" spans="1:15" ht="15" customHeight="1" x14ac:dyDescent="0.25">
      <c r="A440" s="560">
        <v>20190022</v>
      </c>
      <c r="B440" s="22">
        <v>43486</v>
      </c>
      <c r="C440" s="21">
        <v>411400</v>
      </c>
      <c r="D440" s="23" t="s">
        <v>546</v>
      </c>
      <c r="E440" s="23" t="s">
        <v>541</v>
      </c>
      <c r="F440" s="24">
        <v>411400</v>
      </c>
      <c r="G440" s="23" t="s">
        <v>385</v>
      </c>
      <c r="H440" s="23">
        <v>20190096</v>
      </c>
      <c r="I440" s="25">
        <v>43466</v>
      </c>
      <c r="J440" s="26">
        <v>300000000</v>
      </c>
      <c r="K440" s="21">
        <v>20190075</v>
      </c>
      <c r="L440" s="25">
        <v>43486</v>
      </c>
      <c r="M440" s="27">
        <v>2201010101</v>
      </c>
      <c r="N440" s="26">
        <v>411400</v>
      </c>
      <c r="O440" s="3"/>
    </row>
    <row r="441" spans="1:15" ht="15" customHeight="1" x14ac:dyDescent="0.25">
      <c r="A441" s="560">
        <v>20190023</v>
      </c>
      <c r="B441" s="22">
        <v>43486</v>
      </c>
      <c r="C441" s="21">
        <v>52103143</v>
      </c>
      <c r="D441" s="23" t="s">
        <v>544</v>
      </c>
      <c r="E441" s="23" t="s">
        <v>539</v>
      </c>
      <c r="F441" s="24">
        <v>1032000</v>
      </c>
      <c r="G441" s="23" t="s">
        <v>385</v>
      </c>
      <c r="H441" s="23">
        <v>20190100</v>
      </c>
      <c r="I441" s="25">
        <v>43466</v>
      </c>
      <c r="J441" s="26">
        <v>100000000</v>
      </c>
      <c r="K441" s="21">
        <v>20190076</v>
      </c>
      <c r="L441" s="25">
        <v>43486</v>
      </c>
      <c r="M441" s="27">
        <v>220101019805</v>
      </c>
      <c r="N441" s="26">
        <v>1032000</v>
      </c>
      <c r="O441" s="3"/>
    </row>
    <row r="442" spans="1:15" ht="15" customHeight="1" x14ac:dyDescent="0.25">
      <c r="A442" s="560">
        <v>20190024</v>
      </c>
      <c r="B442" s="22">
        <v>43486</v>
      </c>
      <c r="C442" s="21">
        <v>93395601</v>
      </c>
      <c r="D442" s="23" t="s">
        <v>542</v>
      </c>
      <c r="E442" s="23" t="s">
        <v>551</v>
      </c>
      <c r="F442" s="24">
        <v>3621050</v>
      </c>
      <c r="G442" s="23" t="s">
        <v>385</v>
      </c>
      <c r="H442" s="23">
        <v>20190098</v>
      </c>
      <c r="I442" s="25">
        <v>43466</v>
      </c>
      <c r="J442" s="26">
        <v>42000000</v>
      </c>
      <c r="K442" s="21">
        <v>20190077</v>
      </c>
      <c r="L442" s="25">
        <v>43486</v>
      </c>
      <c r="M442" s="27">
        <v>220101019803</v>
      </c>
      <c r="N442" s="26">
        <v>3621050</v>
      </c>
      <c r="O442" s="3"/>
    </row>
    <row r="443" spans="1:15" ht="15" customHeight="1" x14ac:dyDescent="0.25">
      <c r="A443" s="560">
        <v>20190025</v>
      </c>
      <c r="B443" s="22">
        <v>43466</v>
      </c>
      <c r="C443" s="21">
        <v>860005114</v>
      </c>
      <c r="D443" s="23" t="s">
        <v>552</v>
      </c>
      <c r="E443" s="23" t="s">
        <v>553</v>
      </c>
      <c r="F443" s="24">
        <v>1182000</v>
      </c>
      <c r="G443" s="23" t="s">
        <v>385</v>
      </c>
      <c r="H443" s="23">
        <v>20190096</v>
      </c>
      <c r="I443" s="25">
        <v>43466</v>
      </c>
      <c r="J443" s="26">
        <v>300000000</v>
      </c>
      <c r="K443" s="21">
        <v>20190078</v>
      </c>
      <c r="L443" s="25">
        <v>43466</v>
      </c>
      <c r="M443" s="27">
        <v>2201010101</v>
      </c>
      <c r="N443" s="26">
        <v>1182000</v>
      </c>
      <c r="O443" s="3"/>
    </row>
    <row r="444" spans="1:15" ht="15" customHeight="1" x14ac:dyDescent="0.25">
      <c r="A444" s="560">
        <v>20190026</v>
      </c>
      <c r="B444" s="22">
        <v>43466</v>
      </c>
      <c r="C444" s="21">
        <v>5884179</v>
      </c>
      <c r="D444" s="23" t="s">
        <v>554</v>
      </c>
      <c r="E444" s="23" t="s">
        <v>555</v>
      </c>
      <c r="F444" s="24">
        <v>8850000</v>
      </c>
      <c r="G444" s="23" t="s">
        <v>385</v>
      </c>
      <c r="H444" s="23">
        <v>20190104</v>
      </c>
      <c r="I444" s="25">
        <v>43466</v>
      </c>
      <c r="J444" s="26">
        <v>300000000</v>
      </c>
      <c r="K444" s="21">
        <v>20190090</v>
      </c>
      <c r="L444" s="25">
        <v>43466</v>
      </c>
      <c r="M444" s="27">
        <v>2201010703</v>
      </c>
      <c r="N444" s="26">
        <v>8850000</v>
      </c>
      <c r="O444" s="3"/>
    </row>
    <row r="445" spans="1:15" ht="15" customHeight="1" x14ac:dyDescent="0.25">
      <c r="A445" s="560">
        <v>20190027</v>
      </c>
      <c r="B445" s="22">
        <v>43466</v>
      </c>
      <c r="C445" s="21">
        <v>901176078</v>
      </c>
      <c r="D445" s="23" t="s">
        <v>556</v>
      </c>
      <c r="E445" s="23" t="s">
        <v>547</v>
      </c>
      <c r="F445" s="24">
        <v>5846715</v>
      </c>
      <c r="G445" s="23" t="s">
        <v>385</v>
      </c>
      <c r="H445" s="23">
        <v>20190103</v>
      </c>
      <c r="I445" s="25">
        <v>43466</v>
      </c>
      <c r="J445" s="26">
        <v>250000000</v>
      </c>
      <c r="K445" s="21">
        <v>20190107</v>
      </c>
      <c r="L445" s="25">
        <v>43466</v>
      </c>
      <c r="M445" s="27">
        <v>2201010701</v>
      </c>
      <c r="N445" s="26">
        <v>5846715</v>
      </c>
      <c r="O445" s="3"/>
    </row>
    <row r="446" spans="1:15" ht="15" customHeight="1" x14ac:dyDescent="0.25">
      <c r="A446" s="560">
        <v>20190028</v>
      </c>
      <c r="B446" s="22">
        <v>43466</v>
      </c>
      <c r="C446" s="21">
        <v>901176078</v>
      </c>
      <c r="D446" s="23" t="s">
        <v>556</v>
      </c>
      <c r="E446" s="23" t="s">
        <v>547</v>
      </c>
      <c r="F446" s="24">
        <v>5415450</v>
      </c>
      <c r="G446" s="23" t="s">
        <v>385</v>
      </c>
      <c r="H446" s="23">
        <v>20190103</v>
      </c>
      <c r="I446" s="25">
        <v>43466</v>
      </c>
      <c r="J446" s="26">
        <v>250000000</v>
      </c>
      <c r="K446" s="21">
        <v>20190108</v>
      </c>
      <c r="L446" s="25">
        <v>43466</v>
      </c>
      <c r="M446" s="27">
        <v>2201010701</v>
      </c>
      <c r="N446" s="26">
        <v>5415450</v>
      </c>
      <c r="O446" s="3"/>
    </row>
    <row r="447" spans="1:15" ht="15" customHeight="1" x14ac:dyDescent="0.25">
      <c r="A447" s="560">
        <v>20190029</v>
      </c>
      <c r="B447" s="22">
        <v>43466</v>
      </c>
      <c r="C447" s="21">
        <v>901176078</v>
      </c>
      <c r="D447" s="23" t="s">
        <v>556</v>
      </c>
      <c r="E447" s="23" t="s">
        <v>547</v>
      </c>
      <c r="F447" s="24">
        <v>4347750</v>
      </c>
      <c r="G447" s="23" t="s">
        <v>385</v>
      </c>
      <c r="H447" s="23">
        <v>20190103</v>
      </c>
      <c r="I447" s="25">
        <v>43466</v>
      </c>
      <c r="J447" s="26">
        <v>250000000</v>
      </c>
      <c r="K447" s="21">
        <v>20190109</v>
      </c>
      <c r="L447" s="25">
        <v>43466</v>
      </c>
      <c r="M447" s="27">
        <v>2201010701</v>
      </c>
      <c r="N447" s="26">
        <v>4347750</v>
      </c>
      <c r="O447" s="3"/>
    </row>
    <row r="448" spans="1:15" ht="15" customHeight="1" x14ac:dyDescent="0.25">
      <c r="A448" s="560">
        <v>20190030</v>
      </c>
      <c r="B448" s="22">
        <v>43466</v>
      </c>
      <c r="C448" s="21">
        <v>901176078</v>
      </c>
      <c r="D448" s="23" t="s">
        <v>556</v>
      </c>
      <c r="E448" s="23" t="s">
        <v>547</v>
      </c>
      <c r="F448" s="24">
        <v>1012800</v>
      </c>
      <c r="G448" s="23" t="s">
        <v>385</v>
      </c>
      <c r="H448" s="23">
        <v>20190103</v>
      </c>
      <c r="I448" s="25">
        <v>43466</v>
      </c>
      <c r="J448" s="26">
        <v>250000000</v>
      </c>
      <c r="K448" s="21">
        <v>20190110</v>
      </c>
      <c r="L448" s="25">
        <v>43466</v>
      </c>
      <c r="M448" s="27">
        <v>2201010701</v>
      </c>
      <c r="N448" s="26">
        <v>1012800</v>
      </c>
      <c r="O448" s="3"/>
    </row>
    <row r="449" spans="1:15" ht="15" customHeight="1" x14ac:dyDescent="0.25">
      <c r="A449" s="560">
        <v>20190031</v>
      </c>
      <c r="B449" s="22">
        <v>43466</v>
      </c>
      <c r="C449" s="21">
        <v>901176078</v>
      </c>
      <c r="D449" s="23" t="s">
        <v>556</v>
      </c>
      <c r="E449" s="23" t="s">
        <v>547</v>
      </c>
      <c r="F449" s="24">
        <v>4502675</v>
      </c>
      <c r="G449" s="23" t="s">
        <v>385</v>
      </c>
      <c r="H449" s="23">
        <v>20190103</v>
      </c>
      <c r="I449" s="25">
        <v>43466</v>
      </c>
      <c r="J449" s="26">
        <v>250000000</v>
      </c>
      <c r="K449" s="21">
        <v>20190111</v>
      </c>
      <c r="L449" s="25">
        <v>43466</v>
      </c>
      <c r="M449" s="27">
        <v>2201010701</v>
      </c>
      <c r="N449" s="26">
        <v>4502675</v>
      </c>
      <c r="O449" s="3"/>
    </row>
    <row r="450" spans="1:15" ht="15" customHeight="1" x14ac:dyDescent="0.25">
      <c r="A450" s="560">
        <v>20190032</v>
      </c>
      <c r="B450" s="22">
        <v>43466</v>
      </c>
      <c r="C450" s="21">
        <v>90116078</v>
      </c>
      <c r="D450" s="23" t="s">
        <v>556</v>
      </c>
      <c r="E450" s="23" t="s">
        <v>547</v>
      </c>
      <c r="F450" s="24">
        <v>1946000</v>
      </c>
      <c r="G450" s="23" t="s">
        <v>385</v>
      </c>
      <c r="H450" s="23">
        <v>20190103</v>
      </c>
      <c r="I450" s="25">
        <v>43466</v>
      </c>
      <c r="J450" s="26">
        <v>250000000</v>
      </c>
      <c r="K450" s="21">
        <v>20190112</v>
      </c>
      <c r="L450" s="25">
        <v>43466</v>
      </c>
      <c r="M450" s="27">
        <v>2201010701</v>
      </c>
      <c r="N450" s="26">
        <v>1946000</v>
      </c>
      <c r="O450" s="3"/>
    </row>
    <row r="451" spans="1:15" ht="15" customHeight="1" x14ac:dyDescent="0.25">
      <c r="A451" s="560">
        <v>20190033</v>
      </c>
      <c r="B451" s="22">
        <v>43497</v>
      </c>
      <c r="C451" s="21">
        <v>901176078</v>
      </c>
      <c r="D451" s="23" t="s">
        <v>557</v>
      </c>
      <c r="E451" s="23" t="s">
        <v>547</v>
      </c>
      <c r="F451" s="24">
        <v>446400</v>
      </c>
      <c r="G451" s="23" t="s">
        <v>385</v>
      </c>
      <c r="H451" s="23">
        <v>20190103</v>
      </c>
      <c r="I451" s="25">
        <v>43466</v>
      </c>
      <c r="J451" s="26">
        <v>250000000</v>
      </c>
      <c r="K451" s="21">
        <v>20190327</v>
      </c>
      <c r="L451" s="25">
        <v>43497</v>
      </c>
      <c r="M451" s="23">
        <v>2201010701</v>
      </c>
      <c r="N451" s="26">
        <v>446400</v>
      </c>
      <c r="O451" s="3"/>
    </row>
    <row r="452" spans="1:15" ht="15" customHeight="1" x14ac:dyDescent="0.25">
      <c r="A452" s="560">
        <v>20190034</v>
      </c>
      <c r="B452" s="22">
        <v>43497</v>
      </c>
      <c r="C452" s="21">
        <v>901176078</v>
      </c>
      <c r="D452" s="23" t="s">
        <v>557</v>
      </c>
      <c r="E452" s="23" t="s">
        <v>547</v>
      </c>
      <c r="F452" s="24">
        <v>916300</v>
      </c>
      <c r="G452" s="23" t="s">
        <v>385</v>
      </c>
      <c r="H452" s="23">
        <v>20190103</v>
      </c>
      <c r="I452" s="25">
        <v>43466</v>
      </c>
      <c r="J452" s="26">
        <v>250000000</v>
      </c>
      <c r="K452" s="21">
        <v>20190328</v>
      </c>
      <c r="L452" s="25">
        <v>43497</v>
      </c>
      <c r="M452" s="23">
        <v>2201010701</v>
      </c>
      <c r="N452" s="26">
        <v>916300</v>
      </c>
      <c r="O452" s="3"/>
    </row>
    <row r="453" spans="1:15" ht="15" customHeight="1" x14ac:dyDescent="0.25">
      <c r="A453" s="560">
        <v>20190035</v>
      </c>
      <c r="B453" s="22">
        <v>43497</v>
      </c>
      <c r="C453" s="21">
        <v>901176078</v>
      </c>
      <c r="D453" s="23" t="s">
        <v>557</v>
      </c>
      <c r="E453" s="23" t="s">
        <v>547</v>
      </c>
      <c r="F453" s="24">
        <v>3239000</v>
      </c>
      <c r="G453" s="23" t="s">
        <v>385</v>
      </c>
      <c r="H453" s="23">
        <v>20190103</v>
      </c>
      <c r="I453" s="25">
        <v>43466</v>
      </c>
      <c r="J453" s="26">
        <v>250000000</v>
      </c>
      <c r="K453" s="21">
        <v>20190385</v>
      </c>
      <c r="L453" s="25">
        <v>43497</v>
      </c>
      <c r="M453" s="23">
        <v>2201010701</v>
      </c>
      <c r="N453" s="26">
        <v>3239000</v>
      </c>
      <c r="O453" s="3"/>
    </row>
    <row r="454" spans="1:15" ht="15" customHeight="1" x14ac:dyDescent="0.25">
      <c r="A454" s="560">
        <v>20190036</v>
      </c>
      <c r="B454" s="22">
        <v>43497</v>
      </c>
      <c r="C454" s="21">
        <v>828002423</v>
      </c>
      <c r="D454" s="23" t="s">
        <v>558</v>
      </c>
      <c r="E454" s="23" t="s">
        <v>559</v>
      </c>
      <c r="F454" s="24">
        <v>3360710</v>
      </c>
      <c r="G454" s="23" t="s">
        <v>385</v>
      </c>
      <c r="H454" s="23">
        <v>20190096</v>
      </c>
      <c r="I454" s="25">
        <v>43466</v>
      </c>
      <c r="J454" s="26">
        <v>300000000</v>
      </c>
      <c r="K454" s="21">
        <v>20190386</v>
      </c>
      <c r="L454" s="25">
        <v>43497</v>
      </c>
      <c r="M454" s="23">
        <v>2201010101</v>
      </c>
      <c r="N454" s="26">
        <v>3360710</v>
      </c>
      <c r="O454" s="3"/>
    </row>
    <row r="455" spans="1:15" ht="15" customHeight="1" x14ac:dyDescent="0.25">
      <c r="A455" s="560">
        <v>20190037</v>
      </c>
      <c r="B455" s="22">
        <v>43497</v>
      </c>
      <c r="C455" s="21">
        <v>901176078</v>
      </c>
      <c r="D455" s="23" t="s">
        <v>557</v>
      </c>
      <c r="E455" s="23" t="s">
        <v>547</v>
      </c>
      <c r="F455" s="24">
        <v>3014712</v>
      </c>
      <c r="G455" s="23" t="s">
        <v>385</v>
      </c>
      <c r="H455" s="23">
        <v>20190103</v>
      </c>
      <c r="I455" s="25">
        <v>43466</v>
      </c>
      <c r="J455" s="26">
        <v>250000000</v>
      </c>
      <c r="K455" s="21">
        <v>20190387</v>
      </c>
      <c r="L455" s="25">
        <v>43497</v>
      </c>
      <c r="M455" s="23">
        <v>2201010701</v>
      </c>
      <c r="N455" s="26">
        <v>3014712</v>
      </c>
      <c r="O455" s="3"/>
    </row>
    <row r="456" spans="1:15" ht="15" customHeight="1" x14ac:dyDescent="0.25">
      <c r="A456" s="560">
        <v>20190038</v>
      </c>
      <c r="B456" s="22">
        <v>43497</v>
      </c>
      <c r="C456" s="21">
        <v>901176078</v>
      </c>
      <c r="D456" s="23" t="s">
        <v>557</v>
      </c>
      <c r="E456" s="23" t="s">
        <v>547</v>
      </c>
      <c r="F456" s="24">
        <v>3704698</v>
      </c>
      <c r="G456" s="23" t="s">
        <v>385</v>
      </c>
      <c r="H456" s="23">
        <v>20190103</v>
      </c>
      <c r="I456" s="25">
        <v>43466</v>
      </c>
      <c r="J456" s="26">
        <v>250000000</v>
      </c>
      <c r="K456" s="21">
        <v>20190389</v>
      </c>
      <c r="L456" s="25">
        <v>43497</v>
      </c>
      <c r="M456" s="23">
        <v>2201010701</v>
      </c>
      <c r="N456" s="26">
        <v>3704698</v>
      </c>
      <c r="O456" s="3"/>
    </row>
    <row r="457" spans="1:15" ht="15" customHeight="1" x14ac:dyDescent="0.25">
      <c r="A457" s="560">
        <v>20190039</v>
      </c>
      <c r="B457" s="22">
        <v>43497</v>
      </c>
      <c r="C457" s="21">
        <v>901176078</v>
      </c>
      <c r="D457" s="23" t="s">
        <v>557</v>
      </c>
      <c r="E457" s="23" t="s">
        <v>547</v>
      </c>
      <c r="F457" s="24">
        <v>1229450</v>
      </c>
      <c r="G457" s="23" t="s">
        <v>385</v>
      </c>
      <c r="H457" s="23">
        <v>20190103</v>
      </c>
      <c r="I457" s="25">
        <v>43466</v>
      </c>
      <c r="J457" s="26">
        <v>250000000</v>
      </c>
      <c r="K457" s="21">
        <v>20190390</v>
      </c>
      <c r="L457" s="25">
        <v>43497</v>
      </c>
      <c r="M457" s="23">
        <v>2201010701</v>
      </c>
      <c r="N457" s="26">
        <v>1229450</v>
      </c>
      <c r="O457" s="3"/>
    </row>
    <row r="458" spans="1:15" ht="15" customHeight="1" x14ac:dyDescent="0.25">
      <c r="A458" s="560">
        <v>20190040</v>
      </c>
      <c r="B458" s="22">
        <v>43497</v>
      </c>
      <c r="C458" s="21">
        <v>828002423</v>
      </c>
      <c r="D458" s="23" t="s">
        <v>558</v>
      </c>
      <c r="E458" s="23" t="s">
        <v>559</v>
      </c>
      <c r="F458" s="24">
        <v>10312262</v>
      </c>
      <c r="G458" s="23" t="s">
        <v>385</v>
      </c>
      <c r="H458" s="23">
        <v>20190096</v>
      </c>
      <c r="I458" s="25">
        <v>43466</v>
      </c>
      <c r="J458" s="26">
        <v>300000000</v>
      </c>
      <c r="K458" s="21">
        <v>20190430</v>
      </c>
      <c r="L458" s="25">
        <v>43497</v>
      </c>
      <c r="M458" s="23">
        <v>2201010101</v>
      </c>
      <c r="N458" s="26">
        <v>10312262</v>
      </c>
      <c r="O458" s="3"/>
    </row>
    <row r="459" spans="1:15" ht="15" customHeight="1" x14ac:dyDescent="0.25">
      <c r="A459" s="560">
        <v>20190041</v>
      </c>
      <c r="B459" s="22">
        <v>43497</v>
      </c>
      <c r="C459" s="21">
        <v>860040094</v>
      </c>
      <c r="D459" s="23" t="s">
        <v>560</v>
      </c>
      <c r="E459" s="23" t="s">
        <v>561</v>
      </c>
      <c r="F459" s="24">
        <v>3444814</v>
      </c>
      <c r="G459" s="23" t="s">
        <v>385</v>
      </c>
      <c r="H459" s="23">
        <v>20190096</v>
      </c>
      <c r="I459" s="25">
        <v>43466</v>
      </c>
      <c r="J459" s="26">
        <v>300000000</v>
      </c>
      <c r="K459" s="21">
        <v>20190435</v>
      </c>
      <c r="L459" s="25">
        <v>43497</v>
      </c>
      <c r="M459" s="23">
        <v>2201010101</v>
      </c>
      <c r="N459" s="26">
        <v>3444814</v>
      </c>
      <c r="O459" s="3"/>
    </row>
    <row r="460" spans="1:15" ht="15" customHeight="1" x14ac:dyDescent="0.25">
      <c r="A460" s="560">
        <v>20190042</v>
      </c>
      <c r="B460" s="22">
        <v>43497</v>
      </c>
      <c r="C460" s="21">
        <v>860040094</v>
      </c>
      <c r="D460" s="23" t="s">
        <v>560</v>
      </c>
      <c r="E460" s="23" t="s">
        <v>561</v>
      </c>
      <c r="F460" s="24">
        <v>7400728</v>
      </c>
      <c r="G460" s="23" t="s">
        <v>385</v>
      </c>
      <c r="H460" s="23">
        <v>20190096</v>
      </c>
      <c r="I460" s="25">
        <v>43466</v>
      </c>
      <c r="J460" s="26">
        <v>300000000</v>
      </c>
      <c r="K460" s="21">
        <v>20190436</v>
      </c>
      <c r="L460" s="25">
        <v>43497</v>
      </c>
      <c r="M460" s="23">
        <v>2201010101</v>
      </c>
      <c r="N460" s="26">
        <v>7400728</v>
      </c>
      <c r="O460" s="3"/>
    </row>
    <row r="461" spans="1:15" ht="15" customHeight="1" x14ac:dyDescent="0.25">
      <c r="A461" s="560">
        <v>20190043</v>
      </c>
      <c r="B461" s="22">
        <v>43497</v>
      </c>
      <c r="C461" s="21">
        <v>860040094</v>
      </c>
      <c r="D461" s="23" t="s">
        <v>560</v>
      </c>
      <c r="E461" s="23" t="s">
        <v>561</v>
      </c>
      <c r="F461" s="24">
        <v>7242287</v>
      </c>
      <c r="G461" s="23" t="s">
        <v>385</v>
      </c>
      <c r="H461" s="23">
        <v>20190096</v>
      </c>
      <c r="I461" s="25">
        <v>43466</v>
      </c>
      <c r="J461" s="26">
        <v>300000000</v>
      </c>
      <c r="K461" s="21">
        <v>20190437</v>
      </c>
      <c r="L461" s="25">
        <v>43497</v>
      </c>
      <c r="M461" s="23">
        <v>2201010101</v>
      </c>
      <c r="N461" s="26">
        <v>7242287</v>
      </c>
      <c r="O461" s="3"/>
    </row>
    <row r="462" spans="1:15" ht="15" customHeight="1" x14ac:dyDescent="0.25">
      <c r="A462" s="560">
        <v>20190044</v>
      </c>
      <c r="B462" s="22">
        <v>43497</v>
      </c>
      <c r="C462" s="21">
        <v>860068557</v>
      </c>
      <c r="D462" s="23" t="s">
        <v>406</v>
      </c>
      <c r="E462" s="23" t="s">
        <v>562</v>
      </c>
      <c r="F462" s="24">
        <v>1194760</v>
      </c>
      <c r="G462" s="23" t="s">
        <v>385</v>
      </c>
      <c r="H462" s="23">
        <v>20190104</v>
      </c>
      <c r="I462" s="25">
        <v>43466</v>
      </c>
      <c r="J462" s="26">
        <v>300000000</v>
      </c>
      <c r="K462" s="21">
        <v>20190446</v>
      </c>
      <c r="L462" s="25">
        <v>43497</v>
      </c>
      <c r="M462" s="23">
        <v>2201010703</v>
      </c>
      <c r="N462" s="26">
        <v>1194760</v>
      </c>
      <c r="O462" s="3"/>
    </row>
    <row r="463" spans="1:15" ht="15" customHeight="1" x14ac:dyDescent="0.25">
      <c r="A463" s="560">
        <v>20190045</v>
      </c>
      <c r="B463" s="22">
        <v>43510</v>
      </c>
      <c r="C463" s="21">
        <v>901176078</v>
      </c>
      <c r="D463" s="23" t="s">
        <v>557</v>
      </c>
      <c r="E463" s="23" t="s">
        <v>547</v>
      </c>
      <c r="F463" s="24">
        <v>5335860</v>
      </c>
      <c r="G463" s="23" t="s">
        <v>385</v>
      </c>
      <c r="H463" s="23">
        <v>20190103</v>
      </c>
      <c r="I463" s="25">
        <v>43466</v>
      </c>
      <c r="J463" s="26">
        <v>250000000</v>
      </c>
      <c r="K463" s="21">
        <v>20190452</v>
      </c>
      <c r="L463" s="25">
        <v>43510</v>
      </c>
      <c r="M463" s="23">
        <v>2201010701</v>
      </c>
      <c r="N463" s="26">
        <v>5335860</v>
      </c>
      <c r="O463" s="3"/>
    </row>
    <row r="464" spans="1:15" ht="15" customHeight="1" x14ac:dyDescent="0.25">
      <c r="A464" s="561">
        <v>20190046</v>
      </c>
      <c r="B464" s="22">
        <v>43511</v>
      </c>
      <c r="C464" s="21">
        <v>900923685</v>
      </c>
      <c r="D464" s="23" t="s">
        <v>563</v>
      </c>
      <c r="E464" s="23" t="s">
        <v>559</v>
      </c>
      <c r="F464" s="24">
        <v>33120</v>
      </c>
      <c r="G464" s="23" t="s">
        <v>385</v>
      </c>
      <c r="H464" s="23">
        <v>20190096</v>
      </c>
      <c r="I464" s="25">
        <v>43466</v>
      </c>
      <c r="J464" s="26">
        <v>300000000</v>
      </c>
      <c r="K464" s="21">
        <v>20190453</v>
      </c>
      <c r="L464" s="25">
        <v>43511</v>
      </c>
      <c r="M464" s="23">
        <v>2201010101</v>
      </c>
      <c r="N464" s="26">
        <v>33120</v>
      </c>
      <c r="O464" s="3"/>
    </row>
    <row r="465" spans="1:15" ht="15" customHeight="1" x14ac:dyDescent="0.25">
      <c r="A465" s="560">
        <v>20190047</v>
      </c>
      <c r="B465" s="22">
        <v>43516</v>
      </c>
      <c r="C465" s="21">
        <v>901176078</v>
      </c>
      <c r="D465" s="23" t="s">
        <v>557</v>
      </c>
      <c r="E465" s="23" t="s">
        <v>547</v>
      </c>
      <c r="F465" s="24">
        <v>2642260</v>
      </c>
      <c r="G465" s="23" t="s">
        <v>385</v>
      </c>
      <c r="H465" s="23">
        <v>20190103</v>
      </c>
      <c r="I465" s="25">
        <v>43466</v>
      </c>
      <c r="J465" s="26">
        <v>250000000</v>
      </c>
      <c r="K465" s="21">
        <v>20190475</v>
      </c>
      <c r="L465" s="25">
        <v>43516</v>
      </c>
      <c r="M465" s="23">
        <v>2201010101</v>
      </c>
      <c r="N465" s="26">
        <v>2642260</v>
      </c>
      <c r="O465" s="3"/>
    </row>
    <row r="466" spans="1:15" ht="15" customHeight="1" x14ac:dyDescent="0.25">
      <c r="A466" s="570">
        <v>20190048</v>
      </c>
      <c r="B466" s="572" t="s">
        <v>1156</v>
      </c>
      <c r="C466" s="572" t="s">
        <v>1156</v>
      </c>
      <c r="D466" s="572" t="s">
        <v>1156</v>
      </c>
      <c r="E466" s="572" t="s">
        <v>1156</v>
      </c>
      <c r="F466" s="572" t="s">
        <v>1156</v>
      </c>
      <c r="G466" s="23"/>
      <c r="H466" s="23"/>
      <c r="I466" s="25"/>
      <c r="J466" s="26"/>
      <c r="K466" s="21"/>
      <c r="L466" s="25"/>
      <c r="M466" s="23"/>
      <c r="N466" s="26"/>
      <c r="O466" s="3"/>
    </row>
    <row r="467" spans="1:15" ht="15" customHeight="1" x14ac:dyDescent="0.25">
      <c r="A467" s="560">
        <v>20190049</v>
      </c>
      <c r="B467" s="22">
        <v>43517</v>
      </c>
      <c r="C467" s="21">
        <v>901176078</v>
      </c>
      <c r="D467" s="23" t="s">
        <v>556</v>
      </c>
      <c r="E467" s="23" t="s">
        <v>547</v>
      </c>
      <c r="F467" s="24">
        <v>3528650</v>
      </c>
      <c r="G467" s="23" t="s">
        <v>385</v>
      </c>
      <c r="H467" s="23">
        <v>20190103</v>
      </c>
      <c r="I467" s="25">
        <v>43466</v>
      </c>
      <c r="J467" s="26">
        <v>250000000</v>
      </c>
      <c r="K467" s="21">
        <v>20190485</v>
      </c>
      <c r="L467" s="25">
        <v>43517</v>
      </c>
      <c r="M467" s="23">
        <v>2201010701</v>
      </c>
      <c r="N467" s="26">
        <v>3528650</v>
      </c>
      <c r="O467" s="3"/>
    </row>
    <row r="468" spans="1:15" ht="15" customHeight="1" x14ac:dyDescent="0.25">
      <c r="A468" s="562">
        <v>20190050</v>
      </c>
      <c r="B468" s="22">
        <v>43517</v>
      </c>
      <c r="C468" s="21">
        <v>828002423</v>
      </c>
      <c r="D468" s="23" t="s">
        <v>564</v>
      </c>
      <c r="E468" s="23" t="s">
        <v>541</v>
      </c>
      <c r="F468" s="24">
        <v>2197139</v>
      </c>
      <c r="G468" s="23" t="s">
        <v>385</v>
      </c>
      <c r="H468" s="23">
        <v>20190096</v>
      </c>
      <c r="I468" s="25">
        <v>43466</v>
      </c>
      <c r="J468" s="26">
        <v>300000000</v>
      </c>
      <c r="K468" s="21">
        <v>20190486</v>
      </c>
      <c r="L468" s="25">
        <v>43517</v>
      </c>
      <c r="M468" s="23">
        <v>2201010101</v>
      </c>
      <c r="N468" s="26">
        <v>2197139</v>
      </c>
      <c r="O468" s="3"/>
    </row>
    <row r="469" spans="1:15" ht="15" customHeight="1" x14ac:dyDescent="0.25">
      <c r="A469" s="560">
        <v>20190051</v>
      </c>
      <c r="B469" s="22">
        <v>43497</v>
      </c>
      <c r="C469" s="21">
        <v>5884179</v>
      </c>
      <c r="D469" s="23" t="s">
        <v>383</v>
      </c>
      <c r="E469" s="23" t="s">
        <v>565</v>
      </c>
      <c r="F469" s="24">
        <v>9839000</v>
      </c>
      <c r="G469" s="23" t="s">
        <v>385</v>
      </c>
      <c r="H469" s="23">
        <v>20190104</v>
      </c>
      <c r="I469" s="25">
        <v>43466</v>
      </c>
      <c r="J469" s="26">
        <v>300000000</v>
      </c>
      <c r="K469" s="21">
        <v>20190487</v>
      </c>
      <c r="L469" s="25">
        <v>43497</v>
      </c>
      <c r="M469" s="23">
        <v>2201010703</v>
      </c>
      <c r="N469" s="26">
        <v>9839000</v>
      </c>
      <c r="O469" s="3"/>
    </row>
    <row r="470" spans="1:15" ht="15" customHeight="1" x14ac:dyDescent="0.25">
      <c r="A470" s="560">
        <v>20190052</v>
      </c>
      <c r="B470" s="22">
        <v>43497</v>
      </c>
      <c r="C470" s="21">
        <v>52103143</v>
      </c>
      <c r="D470" s="23" t="s">
        <v>544</v>
      </c>
      <c r="E470" s="23" t="s">
        <v>539</v>
      </c>
      <c r="F470" s="24">
        <v>3159000</v>
      </c>
      <c r="G470" s="23" t="s">
        <v>385</v>
      </c>
      <c r="H470" s="23">
        <v>20190100</v>
      </c>
      <c r="I470" s="25">
        <v>43466</v>
      </c>
      <c r="J470" s="26">
        <v>100000000</v>
      </c>
      <c r="K470" s="21">
        <v>20190488</v>
      </c>
      <c r="L470" s="25">
        <v>43497</v>
      </c>
      <c r="M470" s="23">
        <v>220101019805</v>
      </c>
      <c r="N470" s="26">
        <v>3159000</v>
      </c>
      <c r="O470" s="3"/>
    </row>
    <row r="471" spans="1:15" ht="15" customHeight="1" x14ac:dyDescent="0.25">
      <c r="A471" s="560">
        <v>20190053</v>
      </c>
      <c r="B471" s="22">
        <v>43512</v>
      </c>
      <c r="C471" s="21">
        <v>65831960</v>
      </c>
      <c r="D471" s="23" t="s">
        <v>538</v>
      </c>
      <c r="E471" s="23" t="s">
        <v>539</v>
      </c>
      <c r="F471" s="24">
        <v>2009750</v>
      </c>
      <c r="G471" s="23" t="s">
        <v>385</v>
      </c>
      <c r="H471" s="23">
        <v>20190100</v>
      </c>
      <c r="I471" s="25">
        <v>43466</v>
      </c>
      <c r="J471" s="26">
        <v>100000000</v>
      </c>
      <c r="K471" s="21">
        <v>20190489</v>
      </c>
      <c r="L471" s="25">
        <v>43497</v>
      </c>
      <c r="M471" s="23">
        <v>220101019805</v>
      </c>
      <c r="N471" s="26">
        <v>2009750</v>
      </c>
      <c r="O471" s="3"/>
    </row>
    <row r="472" spans="1:15" ht="15" customHeight="1" x14ac:dyDescent="0.25">
      <c r="A472" s="560">
        <v>20190054</v>
      </c>
      <c r="B472" s="22">
        <v>43507</v>
      </c>
      <c r="C472" s="21">
        <v>800042589</v>
      </c>
      <c r="D472" s="23" t="s">
        <v>566</v>
      </c>
      <c r="E472" s="23" t="s">
        <v>543</v>
      </c>
      <c r="F472" s="24">
        <v>2101440</v>
      </c>
      <c r="G472" s="23" t="s">
        <v>385</v>
      </c>
      <c r="H472" s="23">
        <v>20190097</v>
      </c>
      <c r="I472" s="25">
        <v>43466</v>
      </c>
      <c r="J472" s="26">
        <v>500000000</v>
      </c>
      <c r="K472" s="21">
        <v>20190490</v>
      </c>
      <c r="L472" s="25">
        <v>43507</v>
      </c>
      <c r="M472" s="23">
        <v>220101019802</v>
      </c>
      <c r="N472" s="26">
        <v>2101440</v>
      </c>
      <c r="O472" s="3"/>
    </row>
    <row r="473" spans="1:15" ht="15" customHeight="1" x14ac:dyDescent="0.25">
      <c r="A473" s="560">
        <v>20190055</v>
      </c>
      <c r="B473" s="22">
        <v>43507</v>
      </c>
      <c r="C473" s="21">
        <v>900513542</v>
      </c>
      <c r="D473" s="23" t="s">
        <v>567</v>
      </c>
      <c r="E473" s="23" t="s">
        <v>541</v>
      </c>
      <c r="F473" s="24">
        <v>4000000</v>
      </c>
      <c r="G473" s="23" t="s">
        <v>385</v>
      </c>
      <c r="H473" s="23">
        <v>20190096</v>
      </c>
      <c r="I473" s="25">
        <v>43466</v>
      </c>
      <c r="J473" s="26">
        <v>300000000</v>
      </c>
      <c r="K473" s="21">
        <v>20190491</v>
      </c>
      <c r="L473" s="25">
        <v>43507</v>
      </c>
      <c r="M473" s="23">
        <v>2201010101</v>
      </c>
      <c r="N473" s="26">
        <v>4000000</v>
      </c>
      <c r="O473" s="3"/>
    </row>
    <row r="474" spans="1:15" ht="15" customHeight="1" x14ac:dyDescent="0.25">
      <c r="A474" s="560">
        <v>20190056</v>
      </c>
      <c r="B474" s="22">
        <v>43511</v>
      </c>
      <c r="C474" s="21">
        <v>901240082</v>
      </c>
      <c r="D474" s="23" t="s">
        <v>568</v>
      </c>
      <c r="E474" s="23" t="s">
        <v>569</v>
      </c>
      <c r="F474" s="24">
        <v>15000000</v>
      </c>
      <c r="G474" s="23" t="s">
        <v>385</v>
      </c>
      <c r="H474" s="23">
        <v>20190104</v>
      </c>
      <c r="I474" s="25">
        <v>43466</v>
      </c>
      <c r="J474" s="26">
        <v>300000000</v>
      </c>
      <c r="K474" s="21">
        <v>20190492</v>
      </c>
      <c r="L474" s="25">
        <v>43511</v>
      </c>
      <c r="M474" s="23">
        <v>2201010703</v>
      </c>
      <c r="N474" s="26">
        <v>15000000</v>
      </c>
      <c r="O474" s="3"/>
    </row>
    <row r="475" spans="1:15" ht="15" customHeight="1" x14ac:dyDescent="0.25">
      <c r="A475" s="560">
        <v>20190057</v>
      </c>
      <c r="B475" s="22">
        <v>43511</v>
      </c>
      <c r="C475" s="21">
        <v>65831960</v>
      </c>
      <c r="D475" s="23" t="s">
        <v>538</v>
      </c>
      <c r="E475" s="23" t="s">
        <v>539</v>
      </c>
      <c r="F475" s="24">
        <v>1809749</v>
      </c>
      <c r="G475" s="23" t="s">
        <v>385</v>
      </c>
      <c r="H475" s="23">
        <v>20190100</v>
      </c>
      <c r="I475" s="25">
        <v>43466</v>
      </c>
      <c r="J475" s="26">
        <v>100000000</v>
      </c>
      <c r="K475" s="21">
        <v>20190493</v>
      </c>
      <c r="L475" s="25">
        <v>43511</v>
      </c>
      <c r="M475" s="23">
        <v>220101019805</v>
      </c>
      <c r="N475" s="26">
        <v>1809749</v>
      </c>
      <c r="O475" s="3"/>
    </row>
    <row r="476" spans="1:15" ht="15" customHeight="1" x14ac:dyDescent="0.25">
      <c r="A476" s="560">
        <v>20190058</v>
      </c>
      <c r="B476" s="22">
        <v>43511</v>
      </c>
      <c r="C476" s="21">
        <v>65744490</v>
      </c>
      <c r="D476" s="23" t="s">
        <v>570</v>
      </c>
      <c r="E476" s="23" t="s">
        <v>571</v>
      </c>
      <c r="F476" s="24">
        <v>2600000</v>
      </c>
      <c r="G476" s="23" t="s">
        <v>385</v>
      </c>
      <c r="H476" s="23">
        <v>20190073</v>
      </c>
      <c r="I476" s="25">
        <v>43466</v>
      </c>
      <c r="J476" s="26">
        <v>28500000</v>
      </c>
      <c r="K476" s="21">
        <v>20190497</v>
      </c>
      <c r="L476" s="25">
        <v>43511</v>
      </c>
      <c r="M476" s="23">
        <v>2102010105</v>
      </c>
      <c r="N476" s="26">
        <v>2600000</v>
      </c>
      <c r="O476" s="3"/>
    </row>
    <row r="477" spans="1:15" ht="15" customHeight="1" x14ac:dyDescent="0.25">
      <c r="A477" s="560">
        <v>20190059</v>
      </c>
      <c r="B477" s="22">
        <v>43521</v>
      </c>
      <c r="C477" s="21">
        <v>901176078</v>
      </c>
      <c r="D477" s="23" t="s">
        <v>556</v>
      </c>
      <c r="E477" s="23" t="s">
        <v>572</v>
      </c>
      <c r="F477" s="24">
        <v>5271848</v>
      </c>
      <c r="G477" s="23" t="s">
        <v>385</v>
      </c>
      <c r="H477" s="23">
        <v>20190103</v>
      </c>
      <c r="I477" s="25">
        <v>43466</v>
      </c>
      <c r="J477" s="26">
        <v>250000000</v>
      </c>
      <c r="K477" s="21">
        <v>20190522</v>
      </c>
      <c r="L477" s="25">
        <v>43521</v>
      </c>
      <c r="M477" s="23">
        <v>2201010701</v>
      </c>
      <c r="N477" s="26">
        <v>5271848</v>
      </c>
      <c r="O477" s="3"/>
    </row>
    <row r="478" spans="1:15" ht="15" customHeight="1" x14ac:dyDescent="0.25">
      <c r="A478" s="560">
        <v>20190060</v>
      </c>
      <c r="B478" s="22">
        <v>43511</v>
      </c>
      <c r="C478" s="21">
        <v>65744490</v>
      </c>
      <c r="D478" s="23" t="s">
        <v>570</v>
      </c>
      <c r="E478" s="23" t="s">
        <v>573</v>
      </c>
      <c r="F478" s="24">
        <v>8400000</v>
      </c>
      <c r="G478" s="23" t="s">
        <v>385</v>
      </c>
      <c r="H478" s="23" t="s">
        <v>574</v>
      </c>
      <c r="I478" s="23" t="s">
        <v>575</v>
      </c>
      <c r="J478" s="23" t="s">
        <v>576</v>
      </c>
      <c r="K478" s="21" t="s">
        <v>577</v>
      </c>
      <c r="L478" s="23" t="s">
        <v>578</v>
      </c>
      <c r="M478" s="23">
        <v>2102010106</v>
      </c>
      <c r="N478" s="24">
        <v>8400000</v>
      </c>
      <c r="O478" s="3"/>
    </row>
    <row r="479" spans="1:15" ht="15" customHeight="1" x14ac:dyDescent="0.25">
      <c r="A479" s="560">
        <v>20190061</v>
      </c>
      <c r="B479" s="22">
        <v>43532</v>
      </c>
      <c r="C479" s="21">
        <v>900391475</v>
      </c>
      <c r="D479" s="23" t="s">
        <v>579</v>
      </c>
      <c r="E479" s="23" t="s">
        <v>580</v>
      </c>
      <c r="F479" s="24">
        <v>21291480</v>
      </c>
      <c r="G479" s="23" t="s">
        <v>385</v>
      </c>
      <c r="H479" s="23">
        <v>20190104</v>
      </c>
      <c r="I479" s="25">
        <v>43466</v>
      </c>
      <c r="J479" s="26">
        <v>300000000</v>
      </c>
      <c r="K479" s="21">
        <v>20190653</v>
      </c>
      <c r="L479" s="25">
        <v>43532</v>
      </c>
      <c r="M479" s="23">
        <v>2201010703</v>
      </c>
      <c r="N479" s="26">
        <v>21291480</v>
      </c>
      <c r="O479" s="3"/>
    </row>
    <row r="480" spans="1:15" ht="15" customHeight="1" x14ac:dyDescent="0.25">
      <c r="A480" s="562">
        <v>20190062</v>
      </c>
      <c r="B480" s="22">
        <v>43525</v>
      </c>
      <c r="C480" s="21">
        <v>828002423</v>
      </c>
      <c r="D480" s="23" t="s">
        <v>558</v>
      </c>
      <c r="E480" s="23" t="s">
        <v>559</v>
      </c>
      <c r="F480" s="24">
        <v>3888000</v>
      </c>
      <c r="G480" s="23" t="s">
        <v>385</v>
      </c>
      <c r="H480" s="23">
        <v>20190096</v>
      </c>
      <c r="I480" s="25">
        <v>43466</v>
      </c>
      <c r="J480" s="26">
        <v>300000000</v>
      </c>
      <c r="K480" s="21">
        <v>20190671</v>
      </c>
      <c r="L480" s="25">
        <v>43525</v>
      </c>
      <c r="M480" s="23">
        <v>2201010101</v>
      </c>
      <c r="N480" s="26">
        <v>3888000</v>
      </c>
      <c r="O480" s="3"/>
    </row>
    <row r="481" spans="1:15" ht="15" customHeight="1" x14ac:dyDescent="0.25">
      <c r="A481" s="560">
        <v>20190063</v>
      </c>
      <c r="B481" s="22">
        <v>43537</v>
      </c>
      <c r="C481" s="21">
        <v>901240082</v>
      </c>
      <c r="D481" s="23" t="s">
        <v>568</v>
      </c>
      <c r="E481" s="23" t="s">
        <v>581</v>
      </c>
      <c r="F481" s="24">
        <v>15000000</v>
      </c>
      <c r="G481" s="23" t="s">
        <v>385</v>
      </c>
      <c r="H481" s="23">
        <v>20190104</v>
      </c>
      <c r="I481" s="25">
        <v>43466</v>
      </c>
      <c r="J481" s="26">
        <v>300000000</v>
      </c>
      <c r="K481" s="21">
        <v>20190683</v>
      </c>
      <c r="L481" s="25">
        <v>43537</v>
      </c>
      <c r="M481" s="23">
        <v>2201010703</v>
      </c>
      <c r="N481" s="26">
        <v>15000000</v>
      </c>
      <c r="O481" s="3"/>
    </row>
    <row r="482" spans="1:15" ht="15" customHeight="1" x14ac:dyDescent="0.25">
      <c r="A482" s="560">
        <v>20190064</v>
      </c>
      <c r="B482" s="22">
        <v>43539</v>
      </c>
      <c r="C482" s="21">
        <v>900391475</v>
      </c>
      <c r="D482" s="23" t="s">
        <v>579</v>
      </c>
      <c r="E482" s="23" t="s">
        <v>582</v>
      </c>
      <c r="F482" s="24">
        <v>1911140</v>
      </c>
      <c r="G482" s="23" t="s">
        <v>385</v>
      </c>
      <c r="H482" s="23">
        <v>20190104</v>
      </c>
      <c r="I482" s="25">
        <v>43466</v>
      </c>
      <c r="J482" s="26">
        <v>300000000</v>
      </c>
      <c r="K482" s="21">
        <v>20190684</v>
      </c>
      <c r="L482" s="25">
        <v>43539</v>
      </c>
      <c r="M482" s="23">
        <v>2201010703</v>
      </c>
      <c r="N482" s="26">
        <v>1911140</v>
      </c>
      <c r="O482" s="3"/>
    </row>
    <row r="483" spans="1:15" ht="15" customHeight="1" x14ac:dyDescent="0.25">
      <c r="A483" s="560">
        <v>20190065</v>
      </c>
      <c r="B483" s="22">
        <v>43539</v>
      </c>
      <c r="C483" s="21">
        <v>5884179</v>
      </c>
      <c r="D483" s="23" t="s">
        <v>554</v>
      </c>
      <c r="E483" s="23" t="s">
        <v>583</v>
      </c>
      <c r="F483" s="24">
        <v>2688000</v>
      </c>
      <c r="G483" s="23" t="s">
        <v>385</v>
      </c>
      <c r="H483" s="23">
        <v>20190104</v>
      </c>
      <c r="I483" s="25">
        <v>43466</v>
      </c>
      <c r="J483" s="26">
        <v>300000000</v>
      </c>
      <c r="K483" s="21">
        <v>20190688</v>
      </c>
      <c r="L483" s="25">
        <v>43539</v>
      </c>
      <c r="M483" s="23">
        <v>2201010703</v>
      </c>
      <c r="N483" s="26">
        <v>2688000</v>
      </c>
      <c r="O483" s="3"/>
    </row>
    <row r="484" spans="1:15" ht="15" customHeight="1" x14ac:dyDescent="0.25">
      <c r="A484" s="560">
        <v>20190066</v>
      </c>
      <c r="B484" s="22">
        <v>43544</v>
      </c>
      <c r="C484" s="21">
        <v>900040790</v>
      </c>
      <c r="D484" s="23" t="s">
        <v>584</v>
      </c>
      <c r="E484" s="23" t="s">
        <v>585</v>
      </c>
      <c r="F484" s="24">
        <v>1755000</v>
      </c>
      <c r="G484" s="23" t="s">
        <v>385</v>
      </c>
      <c r="H484" s="23">
        <v>20190100</v>
      </c>
      <c r="I484" s="25">
        <v>43466</v>
      </c>
      <c r="J484" s="26">
        <v>100000000</v>
      </c>
      <c r="K484" s="21">
        <v>20190719</v>
      </c>
      <c r="L484" s="25">
        <v>43544</v>
      </c>
      <c r="M484" s="27">
        <v>220101019805</v>
      </c>
      <c r="N484" s="26">
        <v>1755000</v>
      </c>
      <c r="O484" s="3"/>
    </row>
    <row r="485" spans="1:15" ht="15" customHeight="1" x14ac:dyDescent="0.25">
      <c r="A485" s="561">
        <v>20190067</v>
      </c>
      <c r="B485" s="22">
        <v>43552</v>
      </c>
      <c r="C485" s="21">
        <v>65744490</v>
      </c>
      <c r="D485" s="23" t="s">
        <v>144</v>
      </c>
      <c r="E485" s="23" t="s">
        <v>586</v>
      </c>
      <c r="F485" s="24">
        <v>9820000</v>
      </c>
      <c r="G485" s="23" t="s">
        <v>385</v>
      </c>
      <c r="H485" s="23" t="s">
        <v>587</v>
      </c>
      <c r="I485" s="25">
        <v>43466</v>
      </c>
      <c r="J485" s="26" t="s">
        <v>588</v>
      </c>
      <c r="K485" s="21" t="s">
        <v>589</v>
      </c>
      <c r="L485" s="23" t="s">
        <v>590</v>
      </c>
      <c r="M485" s="23" t="s">
        <v>591</v>
      </c>
      <c r="N485" s="24">
        <v>9820000</v>
      </c>
      <c r="O485" s="3"/>
    </row>
    <row r="486" spans="1:15" ht="15" customHeight="1" x14ac:dyDescent="0.25">
      <c r="A486" s="560">
        <v>20190068</v>
      </c>
      <c r="B486" s="22">
        <v>43546</v>
      </c>
      <c r="C486" s="21">
        <v>93406518</v>
      </c>
      <c r="D486" s="23" t="s">
        <v>592</v>
      </c>
      <c r="E486" s="23" t="s">
        <v>593</v>
      </c>
      <c r="F486" s="24">
        <v>16843260</v>
      </c>
      <c r="G486" s="23" t="s">
        <v>385</v>
      </c>
      <c r="H486" s="23">
        <v>20190104</v>
      </c>
      <c r="I486" s="25">
        <v>43466</v>
      </c>
      <c r="J486" s="26">
        <v>300000000</v>
      </c>
      <c r="K486" s="21">
        <v>20190750</v>
      </c>
      <c r="L486" s="25">
        <v>43546</v>
      </c>
      <c r="M486" s="23">
        <v>2201010703</v>
      </c>
      <c r="N486" s="26">
        <v>16843260</v>
      </c>
      <c r="O486" s="3"/>
    </row>
    <row r="487" spans="1:15" ht="15" customHeight="1" x14ac:dyDescent="0.25">
      <c r="A487" s="560">
        <v>20190069</v>
      </c>
      <c r="B487" s="22">
        <v>43556</v>
      </c>
      <c r="C487" s="21">
        <v>860068557</v>
      </c>
      <c r="D487" s="23" t="s">
        <v>594</v>
      </c>
      <c r="E487" s="23" t="s">
        <v>595</v>
      </c>
      <c r="F487" s="24">
        <v>27179124</v>
      </c>
      <c r="G487" s="23" t="s">
        <v>389</v>
      </c>
      <c r="H487" s="23">
        <v>20190104</v>
      </c>
      <c r="I487" s="25">
        <v>43466</v>
      </c>
      <c r="J487" s="26">
        <v>300000000</v>
      </c>
      <c r="K487" s="21">
        <v>20190771</v>
      </c>
      <c r="L487" s="25">
        <v>43556</v>
      </c>
      <c r="M487" s="23">
        <v>2201010703</v>
      </c>
      <c r="N487" s="26">
        <v>27179124</v>
      </c>
      <c r="O487" s="3"/>
    </row>
    <row r="488" spans="1:15" ht="15" customHeight="1" x14ac:dyDescent="0.25">
      <c r="A488" s="562">
        <v>20190070</v>
      </c>
      <c r="B488" s="22">
        <v>43559</v>
      </c>
      <c r="C488" s="21">
        <v>17290676</v>
      </c>
      <c r="D488" s="23" t="s">
        <v>596</v>
      </c>
      <c r="E488" s="23" t="s">
        <v>597</v>
      </c>
      <c r="F488" s="24">
        <v>1375000</v>
      </c>
      <c r="G488" s="23" t="s">
        <v>389</v>
      </c>
      <c r="H488" s="23">
        <v>20190104</v>
      </c>
      <c r="I488" s="25">
        <v>43466</v>
      </c>
      <c r="J488" s="26">
        <v>300000000</v>
      </c>
      <c r="K488" s="21">
        <v>20190846</v>
      </c>
      <c r="L488" s="25">
        <v>43559</v>
      </c>
      <c r="M488" s="23">
        <v>2201010703</v>
      </c>
      <c r="N488" s="26">
        <v>1375000</v>
      </c>
      <c r="O488" s="3"/>
    </row>
    <row r="489" spans="1:15" ht="15" customHeight="1" x14ac:dyDescent="0.25">
      <c r="A489" s="560">
        <v>20190071</v>
      </c>
      <c r="B489" s="22">
        <v>43570</v>
      </c>
      <c r="C489" s="21">
        <v>93395601</v>
      </c>
      <c r="D489" s="23" t="s">
        <v>542</v>
      </c>
      <c r="E489" s="23" t="s">
        <v>541</v>
      </c>
      <c r="F489" s="24">
        <v>2448000</v>
      </c>
      <c r="G489" s="23" t="s">
        <v>389</v>
      </c>
      <c r="H489" s="23">
        <v>20190096</v>
      </c>
      <c r="I489" s="25">
        <v>43466</v>
      </c>
      <c r="J489" s="26">
        <v>300000000</v>
      </c>
      <c r="K489" s="21">
        <v>20190913</v>
      </c>
      <c r="L489" s="25">
        <v>43570</v>
      </c>
      <c r="M489" s="23">
        <v>2201010101</v>
      </c>
      <c r="N489" s="26">
        <v>2448000</v>
      </c>
      <c r="O489" s="3"/>
    </row>
    <row r="490" spans="1:15" ht="15" customHeight="1" x14ac:dyDescent="0.25">
      <c r="A490" s="560">
        <v>20190072</v>
      </c>
      <c r="B490" s="22">
        <v>43572</v>
      </c>
      <c r="C490" s="21">
        <v>93395601</v>
      </c>
      <c r="D490" s="23" t="s">
        <v>542</v>
      </c>
      <c r="E490" s="23" t="s">
        <v>541</v>
      </c>
      <c r="F490" s="24">
        <v>259200</v>
      </c>
      <c r="G490" s="23" t="s">
        <v>389</v>
      </c>
      <c r="H490" s="23">
        <v>20190096</v>
      </c>
      <c r="I490" s="25">
        <v>43466</v>
      </c>
      <c r="J490" s="26">
        <v>300000000</v>
      </c>
      <c r="K490" s="21">
        <v>20190916</v>
      </c>
      <c r="L490" s="25">
        <v>43572</v>
      </c>
      <c r="M490" s="23">
        <v>2201010101</v>
      </c>
      <c r="N490" s="26">
        <v>259200</v>
      </c>
      <c r="O490" s="3"/>
    </row>
    <row r="491" spans="1:15" ht="15" customHeight="1" x14ac:dyDescent="0.25">
      <c r="A491" s="561">
        <v>20190073</v>
      </c>
      <c r="B491" s="22">
        <v>43578</v>
      </c>
      <c r="C491" s="21">
        <v>900513542</v>
      </c>
      <c r="D491" s="23" t="s">
        <v>567</v>
      </c>
      <c r="E491" s="23" t="s">
        <v>541</v>
      </c>
      <c r="F491" s="24">
        <v>8000000</v>
      </c>
      <c r="G491" s="23" t="s">
        <v>389</v>
      </c>
      <c r="H491" s="23">
        <v>20190096</v>
      </c>
      <c r="I491" s="25">
        <v>43466</v>
      </c>
      <c r="J491" s="26">
        <v>300000000</v>
      </c>
      <c r="K491" s="21">
        <v>20190924</v>
      </c>
      <c r="L491" s="25">
        <v>43578</v>
      </c>
      <c r="M491" s="23">
        <v>2201010101</v>
      </c>
      <c r="N491" s="26">
        <v>8000000</v>
      </c>
      <c r="O491" s="3"/>
    </row>
    <row r="492" spans="1:15" ht="15" customHeight="1" x14ac:dyDescent="0.25">
      <c r="A492" s="560">
        <v>20190074</v>
      </c>
      <c r="B492" s="22">
        <v>43579</v>
      </c>
      <c r="C492" s="21">
        <v>900923685</v>
      </c>
      <c r="D492" s="23" t="s">
        <v>563</v>
      </c>
      <c r="E492" s="23" t="s">
        <v>598</v>
      </c>
      <c r="F492" s="24">
        <v>1380000</v>
      </c>
      <c r="G492" s="23" t="s">
        <v>389</v>
      </c>
      <c r="H492" s="23">
        <v>20190103</v>
      </c>
      <c r="I492" s="25">
        <v>43466</v>
      </c>
      <c r="J492" s="26">
        <v>250000000</v>
      </c>
      <c r="K492" s="21">
        <v>20190939</v>
      </c>
      <c r="L492" s="25">
        <v>43579</v>
      </c>
      <c r="M492" s="23">
        <v>2201010701</v>
      </c>
      <c r="N492" s="26">
        <v>1380000</v>
      </c>
      <c r="O492" s="3"/>
    </row>
    <row r="493" spans="1:15" ht="15" customHeight="1" x14ac:dyDescent="0.25">
      <c r="A493" s="560">
        <v>20190075</v>
      </c>
      <c r="B493" s="22">
        <v>43594</v>
      </c>
      <c r="C493" s="21">
        <v>860047163</v>
      </c>
      <c r="D493" s="23" t="s">
        <v>599</v>
      </c>
      <c r="E493" s="23" t="s">
        <v>600</v>
      </c>
      <c r="F493" s="24">
        <v>8946466</v>
      </c>
      <c r="G493" s="23" t="s">
        <v>385</v>
      </c>
      <c r="H493" s="23">
        <v>20190103</v>
      </c>
      <c r="I493" s="25">
        <v>43594</v>
      </c>
      <c r="J493" s="26">
        <v>250000000</v>
      </c>
      <c r="K493" s="21">
        <v>20191113</v>
      </c>
      <c r="L493" s="25">
        <v>43594</v>
      </c>
      <c r="M493" s="23">
        <v>2201010701</v>
      </c>
      <c r="N493" s="26">
        <v>8946466</v>
      </c>
      <c r="O493" s="3"/>
    </row>
    <row r="494" spans="1:15" ht="15" customHeight="1" x14ac:dyDescent="0.25">
      <c r="A494" s="562">
        <v>20190076</v>
      </c>
      <c r="B494" s="22">
        <v>43599</v>
      </c>
      <c r="C494" s="21">
        <v>93395601</v>
      </c>
      <c r="D494" s="23" t="s">
        <v>542</v>
      </c>
      <c r="E494" s="23" t="s">
        <v>559</v>
      </c>
      <c r="F494" s="24">
        <v>1192040</v>
      </c>
      <c r="G494" s="23" t="s">
        <v>385</v>
      </c>
      <c r="H494" s="23">
        <v>20190096</v>
      </c>
      <c r="I494" s="25">
        <v>43466</v>
      </c>
      <c r="J494" s="26">
        <v>300000000</v>
      </c>
      <c r="K494" s="21">
        <v>20191120</v>
      </c>
      <c r="L494" s="25">
        <v>43599</v>
      </c>
      <c r="M494" s="23">
        <v>2201010101</v>
      </c>
      <c r="N494" s="26">
        <v>1192040</v>
      </c>
      <c r="O494" s="3"/>
    </row>
    <row r="495" spans="1:15" ht="15" customHeight="1" x14ac:dyDescent="0.25">
      <c r="A495" s="560">
        <v>20190077</v>
      </c>
      <c r="B495" s="22">
        <v>43609</v>
      </c>
      <c r="C495" s="21">
        <v>900513542</v>
      </c>
      <c r="D495" s="23" t="s">
        <v>550</v>
      </c>
      <c r="E495" s="23" t="s">
        <v>559</v>
      </c>
      <c r="F495" s="24">
        <v>4000000</v>
      </c>
      <c r="G495" s="23" t="s">
        <v>385</v>
      </c>
      <c r="H495" s="23">
        <v>20190096</v>
      </c>
      <c r="I495" s="25">
        <v>43466</v>
      </c>
      <c r="J495" s="26">
        <v>300000000</v>
      </c>
      <c r="K495" s="21">
        <v>20191153</v>
      </c>
      <c r="L495" s="25">
        <v>43609</v>
      </c>
      <c r="M495" s="23">
        <v>2201010101</v>
      </c>
      <c r="N495" s="26">
        <v>4000000</v>
      </c>
      <c r="O495" s="3"/>
    </row>
    <row r="496" spans="1:15" ht="15" customHeight="1" x14ac:dyDescent="0.25">
      <c r="A496" s="561">
        <v>20190078</v>
      </c>
      <c r="B496" s="22">
        <v>43609</v>
      </c>
      <c r="C496" s="21">
        <v>14399039</v>
      </c>
      <c r="D496" s="23" t="s">
        <v>601</v>
      </c>
      <c r="E496" s="23" t="s">
        <v>602</v>
      </c>
      <c r="F496" s="24">
        <v>3800000</v>
      </c>
      <c r="G496" s="23" t="s">
        <v>385</v>
      </c>
      <c r="H496" s="23">
        <v>20190104</v>
      </c>
      <c r="I496" s="25">
        <v>43466</v>
      </c>
      <c r="J496" s="26">
        <v>300000000</v>
      </c>
      <c r="K496" s="21">
        <v>20191156</v>
      </c>
      <c r="L496" s="25">
        <v>43609</v>
      </c>
      <c r="M496" s="23">
        <v>2201010703</v>
      </c>
      <c r="N496" s="26">
        <v>3800000</v>
      </c>
      <c r="O496" s="3"/>
    </row>
    <row r="497" spans="1:15" ht="15" customHeight="1" x14ac:dyDescent="0.25">
      <c r="A497" s="560">
        <v>20190079</v>
      </c>
      <c r="B497" s="22">
        <v>43605</v>
      </c>
      <c r="C497" s="21">
        <v>93406518</v>
      </c>
      <c r="D497" s="23" t="s">
        <v>592</v>
      </c>
      <c r="E497" s="23" t="s">
        <v>603</v>
      </c>
      <c r="F497" s="24">
        <v>8903740</v>
      </c>
      <c r="G497" s="23" t="s">
        <v>385</v>
      </c>
      <c r="H497" s="23" t="s">
        <v>604</v>
      </c>
      <c r="I497" s="23" t="s">
        <v>575</v>
      </c>
      <c r="J497" s="23" t="s">
        <v>605</v>
      </c>
      <c r="K497" s="21" t="s">
        <v>606</v>
      </c>
      <c r="L497" s="23" t="s">
        <v>607</v>
      </c>
      <c r="M497" s="23" t="s">
        <v>608</v>
      </c>
      <c r="N497" s="24">
        <v>8903740</v>
      </c>
      <c r="O497" s="3"/>
    </row>
    <row r="498" spans="1:15" ht="15" customHeight="1" x14ac:dyDescent="0.25">
      <c r="A498" s="560">
        <v>20190080</v>
      </c>
      <c r="B498" s="22">
        <v>43626</v>
      </c>
      <c r="C498" s="21">
        <v>93395601</v>
      </c>
      <c r="D498" s="23" t="s">
        <v>609</v>
      </c>
      <c r="E498" s="23" t="s">
        <v>541</v>
      </c>
      <c r="F498" s="24">
        <v>3027500</v>
      </c>
      <c r="G498" s="23" t="s">
        <v>385</v>
      </c>
      <c r="H498" s="23">
        <v>20190096</v>
      </c>
      <c r="I498" s="25">
        <v>43466</v>
      </c>
      <c r="J498" s="26">
        <v>300000000</v>
      </c>
      <c r="K498" s="21">
        <v>20191321</v>
      </c>
      <c r="L498" s="25">
        <v>43626</v>
      </c>
      <c r="M498" s="23">
        <v>2201010101</v>
      </c>
      <c r="N498" s="26">
        <v>3027500</v>
      </c>
      <c r="O498" s="3"/>
    </row>
    <row r="499" spans="1:15" ht="15" customHeight="1" x14ac:dyDescent="0.25">
      <c r="A499" s="562">
        <v>20190081</v>
      </c>
      <c r="B499" s="22">
        <v>43637</v>
      </c>
      <c r="C499" s="21">
        <v>28683922</v>
      </c>
      <c r="D499" s="23" t="s">
        <v>610</v>
      </c>
      <c r="E499" s="23" t="s">
        <v>611</v>
      </c>
      <c r="F499" s="24">
        <v>2000000</v>
      </c>
      <c r="G499" s="23" t="s">
        <v>385</v>
      </c>
      <c r="H499" s="23">
        <v>20190089</v>
      </c>
      <c r="I499" s="25">
        <v>43466</v>
      </c>
      <c r="J499" s="26">
        <v>40000000</v>
      </c>
      <c r="K499" s="21">
        <v>20191347</v>
      </c>
      <c r="L499" s="25">
        <v>43637</v>
      </c>
      <c r="M499" s="23">
        <v>21020227</v>
      </c>
      <c r="N499" s="48">
        <v>2000003.25</v>
      </c>
      <c r="O499" s="3"/>
    </row>
    <row r="500" spans="1:15" ht="15" customHeight="1" x14ac:dyDescent="0.25">
      <c r="A500" s="560">
        <v>20190082</v>
      </c>
      <c r="B500" s="22">
        <v>43637</v>
      </c>
      <c r="C500" s="21">
        <v>813010144</v>
      </c>
      <c r="D500" s="23" t="s">
        <v>612</v>
      </c>
      <c r="E500" s="23" t="s">
        <v>613</v>
      </c>
      <c r="F500" s="24">
        <v>5402600</v>
      </c>
      <c r="G500" s="23" t="s">
        <v>385</v>
      </c>
      <c r="H500" s="23">
        <v>20190097</v>
      </c>
      <c r="I500" s="25">
        <v>43466</v>
      </c>
      <c r="J500" s="26">
        <v>500000000</v>
      </c>
      <c r="K500" s="21">
        <v>20191353</v>
      </c>
      <c r="L500" s="25">
        <v>43637</v>
      </c>
      <c r="M500" s="27">
        <v>220101019802</v>
      </c>
      <c r="N500" s="26">
        <v>5402600</v>
      </c>
      <c r="O500" s="3"/>
    </row>
    <row r="501" spans="1:15" ht="15" customHeight="1" x14ac:dyDescent="0.25">
      <c r="A501" s="560">
        <v>20190083</v>
      </c>
      <c r="B501" s="22">
        <v>43637</v>
      </c>
      <c r="C501" s="21">
        <v>93395601</v>
      </c>
      <c r="D501" s="23" t="s">
        <v>609</v>
      </c>
      <c r="E501" s="23" t="s">
        <v>614</v>
      </c>
      <c r="F501" s="24">
        <v>7228349</v>
      </c>
      <c r="G501" s="23" t="s">
        <v>389</v>
      </c>
      <c r="H501" s="23">
        <v>20190097</v>
      </c>
      <c r="I501" s="25">
        <v>43466</v>
      </c>
      <c r="J501" s="26">
        <v>500000000</v>
      </c>
      <c r="K501" s="21">
        <v>20191354</v>
      </c>
      <c r="L501" s="25">
        <v>43637</v>
      </c>
      <c r="M501" s="27">
        <v>220101019802</v>
      </c>
      <c r="N501" s="26">
        <v>7228349</v>
      </c>
      <c r="O501" s="3"/>
    </row>
    <row r="502" spans="1:15" ht="15" customHeight="1" x14ac:dyDescent="0.25">
      <c r="A502" s="560">
        <v>20190084</v>
      </c>
      <c r="B502" s="22">
        <v>43637</v>
      </c>
      <c r="C502" s="21">
        <v>900513542</v>
      </c>
      <c r="D502" s="23" t="s">
        <v>550</v>
      </c>
      <c r="E502" s="23" t="s">
        <v>541</v>
      </c>
      <c r="F502" s="24">
        <v>4000000</v>
      </c>
      <c r="G502" s="23" t="s">
        <v>385</v>
      </c>
      <c r="H502" s="23">
        <v>20190096</v>
      </c>
      <c r="I502" s="25">
        <v>43466</v>
      </c>
      <c r="J502" s="26">
        <v>300000000</v>
      </c>
      <c r="K502" s="21">
        <v>20191356</v>
      </c>
      <c r="L502" s="25">
        <v>43637</v>
      </c>
      <c r="M502" s="23">
        <v>2201010101</v>
      </c>
      <c r="N502" s="26">
        <v>4000000</v>
      </c>
      <c r="O502" s="3"/>
    </row>
    <row r="503" spans="1:15" ht="15" customHeight="1" x14ac:dyDescent="0.25">
      <c r="A503" s="560">
        <v>20190085</v>
      </c>
      <c r="B503" s="22">
        <v>43637</v>
      </c>
      <c r="C503" s="21">
        <v>901240082</v>
      </c>
      <c r="D503" s="23" t="s">
        <v>396</v>
      </c>
      <c r="E503" s="23" t="s">
        <v>615</v>
      </c>
      <c r="F503" s="24">
        <v>26923750</v>
      </c>
      <c r="G503" s="23" t="s">
        <v>385</v>
      </c>
      <c r="H503" s="23">
        <v>20190212</v>
      </c>
      <c r="I503" s="25">
        <v>43614</v>
      </c>
      <c r="J503" s="26">
        <v>100000000</v>
      </c>
      <c r="K503" s="21">
        <v>20191357</v>
      </c>
      <c r="L503" s="25">
        <v>43637</v>
      </c>
      <c r="M503" s="23">
        <v>221010703</v>
      </c>
      <c r="N503" s="26">
        <v>26923750</v>
      </c>
      <c r="O503" s="3"/>
    </row>
    <row r="504" spans="1:15" ht="15" customHeight="1" x14ac:dyDescent="0.25">
      <c r="A504" s="561">
        <v>20190086</v>
      </c>
      <c r="B504" s="22">
        <v>43637</v>
      </c>
      <c r="C504" s="21">
        <v>900923685</v>
      </c>
      <c r="D504" s="23" t="s">
        <v>563</v>
      </c>
      <c r="E504" s="23" t="s">
        <v>572</v>
      </c>
      <c r="F504" s="24">
        <v>1725000</v>
      </c>
      <c r="G504" s="23" t="s">
        <v>389</v>
      </c>
      <c r="H504" s="23">
        <v>20190103</v>
      </c>
      <c r="I504" s="25">
        <v>43466</v>
      </c>
      <c r="J504" s="26">
        <v>250000000</v>
      </c>
      <c r="K504" s="21">
        <v>20191358</v>
      </c>
      <c r="L504" s="25">
        <v>43637</v>
      </c>
      <c r="M504" s="23">
        <v>2201010701</v>
      </c>
      <c r="N504" s="26">
        <v>1725000</v>
      </c>
      <c r="O504" s="3"/>
    </row>
    <row r="505" spans="1:15" ht="15" customHeight="1" x14ac:dyDescent="0.25">
      <c r="A505" s="560">
        <v>20190087</v>
      </c>
      <c r="B505" s="22">
        <v>43644</v>
      </c>
      <c r="C505" s="21">
        <v>65744490</v>
      </c>
      <c r="D505" s="23" t="s">
        <v>144</v>
      </c>
      <c r="E505" s="23" t="s">
        <v>571</v>
      </c>
      <c r="F505" s="24">
        <v>7250000</v>
      </c>
      <c r="G505" s="23" t="s">
        <v>385</v>
      </c>
      <c r="H505" s="23">
        <v>20190218</v>
      </c>
      <c r="I505" s="25">
        <v>43617</v>
      </c>
      <c r="J505" s="26">
        <v>9478700</v>
      </c>
      <c r="K505" s="21">
        <v>20191360</v>
      </c>
      <c r="L505" s="25">
        <v>43644</v>
      </c>
      <c r="M505" s="23">
        <v>2102010106</v>
      </c>
      <c r="N505" s="26">
        <v>7250000</v>
      </c>
      <c r="O505" s="3"/>
    </row>
    <row r="506" spans="1:15" ht="15" customHeight="1" x14ac:dyDescent="0.25">
      <c r="A506" s="560">
        <v>20190088</v>
      </c>
      <c r="B506" s="22">
        <v>43649</v>
      </c>
      <c r="C506" s="21">
        <v>93395601</v>
      </c>
      <c r="D506" s="23" t="s">
        <v>609</v>
      </c>
      <c r="E506" s="23" t="s">
        <v>616</v>
      </c>
      <c r="F506" s="49">
        <v>23715749</v>
      </c>
      <c r="G506" s="23" t="s">
        <v>389</v>
      </c>
      <c r="H506" s="23" t="s">
        <v>617</v>
      </c>
      <c r="I506" s="23" t="s">
        <v>618</v>
      </c>
      <c r="J506" s="23" t="s">
        <v>619</v>
      </c>
      <c r="K506" s="21" t="s">
        <v>620</v>
      </c>
      <c r="L506" s="23" t="s">
        <v>621</v>
      </c>
      <c r="M506" s="23" t="s">
        <v>622</v>
      </c>
      <c r="N506" s="49">
        <v>23715749</v>
      </c>
      <c r="O506" s="3"/>
    </row>
    <row r="507" spans="1:15" ht="15" customHeight="1" x14ac:dyDescent="0.25">
      <c r="A507" s="562">
        <v>20190089</v>
      </c>
      <c r="B507" s="22">
        <v>43649</v>
      </c>
      <c r="C507" s="21">
        <v>93395601</v>
      </c>
      <c r="D507" s="23" t="s">
        <v>609</v>
      </c>
      <c r="E507" s="23" t="s">
        <v>614</v>
      </c>
      <c r="F507" s="24">
        <v>16007040</v>
      </c>
      <c r="G507" s="23" t="s">
        <v>385</v>
      </c>
      <c r="H507" s="23">
        <v>20190237</v>
      </c>
      <c r="I507" s="25">
        <v>43643</v>
      </c>
      <c r="J507" s="26">
        <v>100000000</v>
      </c>
      <c r="K507" s="21">
        <v>20191376</v>
      </c>
      <c r="L507" s="25">
        <v>43649</v>
      </c>
      <c r="M507" s="27">
        <v>220101019802</v>
      </c>
      <c r="N507" s="26">
        <v>16007040</v>
      </c>
      <c r="O507" s="3"/>
    </row>
    <row r="508" spans="1:15" ht="15" customHeight="1" x14ac:dyDescent="0.25">
      <c r="A508" s="560">
        <v>20190090</v>
      </c>
      <c r="B508" s="22">
        <v>43658</v>
      </c>
      <c r="C508" s="21">
        <v>93395601</v>
      </c>
      <c r="D508" s="23" t="s">
        <v>609</v>
      </c>
      <c r="E508" s="23" t="s">
        <v>623</v>
      </c>
      <c r="F508" s="24">
        <v>272160</v>
      </c>
      <c r="G508" s="23" t="s">
        <v>385</v>
      </c>
      <c r="H508" s="23">
        <v>20190237</v>
      </c>
      <c r="I508" s="25">
        <v>43643</v>
      </c>
      <c r="J508" s="26">
        <v>100000000</v>
      </c>
      <c r="K508" s="21">
        <v>20191526</v>
      </c>
      <c r="L508" s="25">
        <v>43662</v>
      </c>
      <c r="M508" s="27">
        <v>220101019802</v>
      </c>
      <c r="N508" s="26">
        <v>272160</v>
      </c>
      <c r="O508" s="3"/>
    </row>
    <row r="509" spans="1:15" ht="15" customHeight="1" x14ac:dyDescent="0.25">
      <c r="A509" s="560">
        <v>20190091</v>
      </c>
      <c r="B509" s="22">
        <v>43662</v>
      </c>
      <c r="C509" s="21">
        <v>828002423</v>
      </c>
      <c r="D509" s="23" t="s">
        <v>558</v>
      </c>
      <c r="E509" s="23" t="s">
        <v>559</v>
      </c>
      <c r="F509" s="24">
        <v>14616000</v>
      </c>
      <c r="G509" s="23" t="s">
        <v>385</v>
      </c>
      <c r="H509" s="23">
        <v>20190096</v>
      </c>
      <c r="I509" s="25">
        <v>43466</v>
      </c>
      <c r="J509" s="26">
        <v>300000000</v>
      </c>
      <c r="K509" s="21">
        <v>20191527</v>
      </c>
      <c r="L509" s="25">
        <v>43662</v>
      </c>
      <c r="M509" s="23">
        <v>2201010101</v>
      </c>
      <c r="N509" s="26">
        <v>14616000</v>
      </c>
      <c r="O509" s="3"/>
    </row>
    <row r="510" spans="1:15" ht="15" customHeight="1" x14ac:dyDescent="0.25">
      <c r="A510" s="560">
        <v>20190092</v>
      </c>
      <c r="B510" s="22">
        <v>43665</v>
      </c>
      <c r="C510" s="21">
        <v>93395601</v>
      </c>
      <c r="D510" s="23" t="s">
        <v>609</v>
      </c>
      <c r="E510" s="23" t="s">
        <v>624</v>
      </c>
      <c r="F510" s="24">
        <v>16616140</v>
      </c>
      <c r="G510" s="23" t="s">
        <v>385</v>
      </c>
      <c r="H510" s="23">
        <v>20190237</v>
      </c>
      <c r="I510" s="25">
        <v>43643</v>
      </c>
      <c r="J510" s="26">
        <v>100000000</v>
      </c>
      <c r="K510" s="21">
        <v>20191547</v>
      </c>
      <c r="L510" s="25">
        <v>43665</v>
      </c>
      <c r="M510" s="27">
        <v>220101019802</v>
      </c>
      <c r="N510" s="26">
        <v>16616140</v>
      </c>
      <c r="O510" s="3"/>
    </row>
    <row r="511" spans="1:15" ht="15" customHeight="1" x14ac:dyDescent="0.25">
      <c r="A511" s="560">
        <v>20190093</v>
      </c>
      <c r="B511" s="22">
        <v>43665</v>
      </c>
      <c r="C511" s="21">
        <v>93395601</v>
      </c>
      <c r="D511" s="23" t="s">
        <v>609</v>
      </c>
      <c r="E511" s="23" t="s">
        <v>625</v>
      </c>
      <c r="F511" s="24">
        <v>26743498</v>
      </c>
      <c r="G511" s="23" t="s">
        <v>385</v>
      </c>
      <c r="H511" s="23">
        <v>20190237</v>
      </c>
      <c r="I511" s="25">
        <v>43643</v>
      </c>
      <c r="J511" s="26">
        <v>100000000</v>
      </c>
      <c r="K511" s="21">
        <v>20191548</v>
      </c>
      <c r="L511" s="25">
        <v>43665</v>
      </c>
      <c r="M511" s="27">
        <v>220101019802</v>
      </c>
      <c r="N511" s="26">
        <v>26743498</v>
      </c>
      <c r="O511" s="3"/>
    </row>
    <row r="512" spans="1:15" ht="15" customHeight="1" x14ac:dyDescent="0.25">
      <c r="A512" s="560">
        <v>20190094</v>
      </c>
      <c r="B512" s="22">
        <v>43662</v>
      </c>
      <c r="C512" s="21">
        <v>14398744</v>
      </c>
      <c r="D512" s="23" t="s">
        <v>626</v>
      </c>
      <c r="E512" s="23" t="s">
        <v>627</v>
      </c>
      <c r="F512" s="24">
        <v>120000</v>
      </c>
      <c r="G512" s="23" t="s">
        <v>385</v>
      </c>
      <c r="H512" s="23">
        <v>20190210</v>
      </c>
      <c r="I512" s="25">
        <v>43614</v>
      </c>
      <c r="J512" s="26">
        <v>452292374</v>
      </c>
      <c r="K512" s="21">
        <v>20191549</v>
      </c>
      <c r="L512" s="25">
        <v>43662</v>
      </c>
      <c r="M512" s="27">
        <v>2201039803</v>
      </c>
      <c r="N512" s="26">
        <v>120000</v>
      </c>
      <c r="O512" s="3"/>
    </row>
    <row r="513" spans="1:15" ht="15" customHeight="1" x14ac:dyDescent="0.25">
      <c r="A513" s="560">
        <v>20190095</v>
      </c>
      <c r="B513" s="22">
        <v>43665</v>
      </c>
      <c r="C513" s="21">
        <v>900513542</v>
      </c>
      <c r="D513" s="23" t="s">
        <v>550</v>
      </c>
      <c r="E513" s="23" t="s">
        <v>559</v>
      </c>
      <c r="F513" s="24">
        <v>4000000</v>
      </c>
      <c r="G513" s="23" t="s">
        <v>385</v>
      </c>
      <c r="H513" s="23">
        <v>20190096</v>
      </c>
      <c r="I513" s="25">
        <v>43466</v>
      </c>
      <c r="J513" s="26">
        <v>300000000</v>
      </c>
      <c r="K513" s="21">
        <v>20191553</v>
      </c>
      <c r="L513" s="25">
        <v>43665</v>
      </c>
      <c r="M513" s="27">
        <v>2201010101</v>
      </c>
      <c r="N513" s="26">
        <v>4000000</v>
      </c>
      <c r="O513" s="3"/>
    </row>
    <row r="514" spans="1:15" ht="15" customHeight="1" x14ac:dyDescent="0.25">
      <c r="A514" s="560">
        <v>20190096</v>
      </c>
      <c r="B514" s="22">
        <v>43665</v>
      </c>
      <c r="C514" s="21">
        <v>828002423</v>
      </c>
      <c r="D514" s="23" t="s">
        <v>558</v>
      </c>
      <c r="E514" s="23" t="s">
        <v>628</v>
      </c>
      <c r="F514" s="24">
        <v>416496</v>
      </c>
      <c r="G514" s="23" t="s">
        <v>385</v>
      </c>
      <c r="H514" s="23">
        <v>20190096</v>
      </c>
      <c r="I514" s="25">
        <v>43466</v>
      </c>
      <c r="J514" s="26">
        <v>300000000</v>
      </c>
      <c r="K514" s="21">
        <v>20191554</v>
      </c>
      <c r="L514" s="25">
        <v>43665</v>
      </c>
      <c r="M514" s="27">
        <v>2201010101</v>
      </c>
      <c r="N514" s="26">
        <v>416496</v>
      </c>
      <c r="O514" s="3"/>
    </row>
    <row r="515" spans="1:15" ht="15" customHeight="1" x14ac:dyDescent="0.25">
      <c r="A515" s="561">
        <v>20190097</v>
      </c>
      <c r="B515" s="22">
        <v>43671</v>
      </c>
      <c r="C515" s="21">
        <v>828002423</v>
      </c>
      <c r="D515" s="23" t="s">
        <v>558</v>
      </c>
      <c r="E515" s="23" t="s">
        <v>629</v>
      </c>
      <c r="F515" s="24">
        <v>384480</v>
      </c>
      <c r="G515" s="23" t="s">
        <v>385</v>
      </c>
      <c r="H515" s="23">
        <v>20190210</v>
      </c>
      <c r="I515" s="25">
        <v>43614</v>
      </c>
      <c r="J515" s="26">
        <v>452292374</v>
      </c>
      <c r="K515" s="21">
        <v>20191556</v>
      </c>
      <c r="L515" s="25">
        <v>43671</v>
      </c>
      <c r="M515" s="27">
        <v>2201039803</v>
      </c>
      <c r="N515" s="26">
        <v>384480</v>
      </c>
      <c r="O515" s="3"/>
    </row>
    <row r="516" spans="1:15" ht="15" customHeight="1" x14ac:dyDescent="0.25">
      <c r="A516" s="560">
        <v>20190098</v>
      </c>
      <c r="B516" s="22">
        <v>43677</v>
      </c>
      <c r="C516" s="21">
        <v>900576732</v>
      </c>
      <c r="D516" s="23" t="s">
        <v>151</v>
      </c>
      <c r="E516" s="23" t="s">
        <v>630</v>
      </c>
      <c r="F516" s="24">
        <v>5270538</v>
      </c>
      <c r="G516" s="23" t="s">
        <v>385</v>
      </c>
      <c r="H516" s="23">
        <v>20190288</v>
      </c>
      <c r="I516" s="25">
        <v>43677</v>
      </c>
      <c r="J516" s="26">
        <v>5270538</v>
      </c>
      <c r="K516" s="21">
        <v>20191650</v>
      </c>
      <c r="L516" s="25">
        <v>43677</v>
      </c>
      <c r="M516" s="27">
        <v>2201010701</v>
      </c>
      <c r="N516" s="26">
        <v>5270538</v>
      </c>
    </row>
    <row r="517" spans="1:15" ht="15" customHeight="1" x14ac:dyDescent="0.25">
      <c r="A517" s="570">
        <v>20190099</v>
      </c>
      <c r="B517" s="572" t="s">
        <v>1156</v>
      </c>
      <c r="C517" s="572" t="s">
        <v>1156</v>
      </c>
      <c r="D517" s="572" t="s">
        <v>1156</v>
      </c>
      <c r="E517" s="572" t="s">
        <v>1156</v>
      </c>
      <c r="F517" s="572" t="s">
        <v>1156</v>
      </c>
      <c r="G517" s="23"/>
      <c r="H517" s="23"/>
      <c r="I517" s="25"/>
      <c r="J517" s="26"/>
      <c r="K517" s="21"/>
      <c r="L517" s="25"/>
      <c r="M517" s="27"/>
      <c r="N517" s="26"/>
    </row>
    <row r="518" spans="1:15" ht="15" customHeight="1" x14ac:dyDescent="0.25">
      <c r="A518" s="560">
        <v>20190100</v>
      </c>
      <c r="B518" s="22">
        <v>43685</v>
      </c>
      <c r="C518" s="21">
        <v>93395601</v>
      </c>
      <c r="D518" s="23" t="s">
        <v>542</v>
      </c>
      <c r="E518" s="23" t="s">
        <v>631</v>
      </c>
      <c r="F518" s="24">
        <v>8996000</v>
      </c>
      <c r="G518" s="23" t="s">
        <v>389</v>
      </c>
      <c r="H518" s="23">
        <v>20190096</v>
      </c>
      <c r="I518" s="25">
        <v>43678</v>
      </c>
      <c r="J518" s="26">
        <v>300000000</v>
      </c>
      <c r="K518" s="21">
        <v>20191678</v>
      </c>
      <c r="L518" s="25">
        <v>43685</v>
      </c>
      <c r="M518" s="23">
        <v>2201010101</v>
      </c>
      <c r="N518" s="26">
        <v>8996000</v>
      </c>
    </row>
    <row r="519" spans="1:15" ht="15" customHeight="1" x14ac:dyDescent="0.25">
      <c r="A519" s="570">
        <v>20190101</v>
      </c>
      <c r="B519" s="572" t="s">
        <v>1156</v>
      </c>
      <c r="C519" s="572" t="s">
        <v>1156</v>
      </c>
      <c r="D519" s="572" t="s">
        <v>1156</v>
      </c>
      <c r="E519" s="572" t="s">
        <v>1156</v>
      </c>
      <c r="F519" s="572" t="s">
        <v>1156</v>
      </c>
      <c r="G519" s="23"/>
      <c r="H519" s="23"/>
      <c r="I519" s="25"/>
      <c r="J519" s="26"/>
      <c r="K519" s="21"/>
      <c r="L519" s="25"/>
      <c r="M519" s="23"/>
      <c r="N519" s="26"/>
    </row>
    <row r="520" spans="1:15" ht="15" customHeight="1" x14ac:dyDescent="0.25">
      <c r="A520" s="560">
        <v>20190102</v>
      </c>
      <c r="B520" s="22">
        <v>43693</v>
      </c>
      <c r="C520" s="21">
        <v>1106776976</v>
      </c>
      <c r="D520" s="23" t="s">
        <v>632</v>
      </c>
      <c r="E520" s="23" t="s">
        <v>633</v>
      </c>
      <c r="F520" s="24">
        <v>395000</v>
      </c>
      <c r="G520" s="23" t="s">
        <v>634</v>
      </c>
      <c r="H520" s="23">
        <v>20190210</v>
      </c>
      <c r="I520" s="25">
        <v>43614</v>
      </c>
      <c r="J520" s="26">
        <v>452292374</v>
      </c>
      <c r="K520" s="21">
        <v>20191760</v>
      </c>
      <c r="L520" s="25">
        <v>43693</v>
      </c>
      <c r="M520" s="23">
        <v>2201039803</v>
      </c>
      <c r="N520" s="26">
        <v>395000</v>
      </c>
    </row>
    <row r="521" spans="1:15" ht="15" customHeight="1" x14ac:dyDescent="0.25">
      <c r="A521" s="562">
        <v>20190103</v>
      </c>
      <c r="B521" s="35">
        <v>43697</v>
      </c>
      <c r="C521" s="34">
        <v>900923685</v>
      </c>
      <c r="D521" s="23" t="s">
        <v>563</v>
      </c>
      <c r="E521" s="23" t="s">
        <v>572</v>
      </c>
      <c r="F521" s="24">
        <v>1725000</v>
      </c>
      <c r="G521" s="23" t="s">
        <v>385</v>
      </c>
      <c r="H521" s="23">
        <v>20190103</v>
      </c>
      <c r="I521" s="25">
        <v>43466</v>
      </c>
      <c r="J521" s="26">
        <v>250000000</v>
      </c>
      <c r="K521" s="21">
        <v>20191762</v>
      </c>
      <c r="L521" s="25">
        <v>43697</v>
      </c>
      <c r="M521" s="23">
        <v>2201010701</v>
      </c>
      <c r="N521" s="26">
        <v>1725000</v>
      </c>
    </row>
    <row r="522" spans="1:15" ht="15" customHeight="1" x14ac:dyDescent="0.25">
      <c r="A522" s="561">
        <v>20190104</v>
      </c>
      <c r="B522" s="22">
        <v>43698</v>
      </c>
      <c r="C522" s="21">
        <v>830076253</v>
      </c>
      <c r="D522" s="23" t="s">
        <v>635</v>
      </c>
      <c r="E522" s="23" t="s">
        <v>636</v>
      </c>
      <c r="F522" s="24">
        <v>541450</v>
      </c>
      <c r="G522" s="23" t="s">
        <v>385</v>
      </c>
      <c r="H522" s="23">
        <v>20190204</v>
      </c>
      <c r="I522" s="25">
        <v>43586</v>
      </c>
      <c r="J522" s="26">
        <v>50000000</v>
      </c>
      <c r="K522" s="21">
        <v>20191766</v>
      </c>
      <c r="L522" s="25">
        <v>43698</v>
      </c>
      <c r="M522" s="23">
        <v>2201010703</v>
      </c>
      <c r="N522" s="26">
        <v>541450</v>
      </c>
    </row>
    <row r="523" spans="1:15" ht="15" customHeight="1" x14ac:dyDescent="0.25">
      <c r="A523" s="560">
        <v>20190105</v>
      </c>
      <c r="B523" s="22">
        <v>43699</v>
      </c>
      <c r="C523" s="21">
        <v>860068557</v>
      </c>
      <c r="D523" s="23" t="s">
        <v>406</v>
      </c>
      <c r="E523" s="23" t="s">
        <v>780</v>
      </c>
      <c r="F523" s="24">
        <v>3134460</v>
      </c>
      <c r="G523" s="23" t="s">
        <v>389</v>
      </c>
      <c r="H523" s="23">
        <v>20190212</v>
      </c>
      <c r="I523" s="25">
        <v>43614</v>
      </c>
      <c r="J523" s="26">
        <v>100000000</v>
      </c>
      <c r="K523" s="23">
        <v>20191771</v>
      </c>
      <c r="L523" s="25">
        <v>43699</v>
      </c>
      <c r="M523" s="23">
        <v>2201010703</v>
      </c>
      <c r="N523" s="26">
        <v>3134460</v>
      </c>
    </row>
    <row r="524" spans="1:15" ht="15" customHeight="1" x14ac:dyDescent="0.25">
      <c r="A524" s="560">
        <v>20190106</v>
      </c>
      <c r="B524" s="22">
        <v>43700</v>
      </c>
      <c r="C524" s="21">
        <v>14398744</v>
      </c>
      <c r="D524" s="23" t="s">
        <v>558</v>
      </c>
      <c r="E524" s="23" t="s">
        <v>541</v>
      </c>
      <c r="F524" s="24">
        <v>13215375</v>
      </c>
      <c r="G524" s="23" t="s">
        <v>385</v>
      </c>
      <c r="H524" s="23">
        <v>20190299</v>
      </c>
      <c r="I524" s="25">
        <v>43678</v>
      </c>
      <c r="J524" s="26">
        <v>180000000</v>
      </c>
      <c r="K524" s="23">
        <v>20191782</v>
      </c>
      <c r="L524" s="25">
        <v>43700</v>
      </c>
      <c r="M524" s="23">
        <v>2201010101</v>
      </c>
      <c r="N524" s="26">
        <v>13215375</v>
      </c>
    </row>
    <row r="525" spans="1:15" ht="15" customHeight="1" x14ac:dyDescent="0.25">
      <c r="A525" s="560">
        <v>20160107</v>
      </c>
      <c r="B525" s="22">
        <v>43707</v>
      </c>
      <c r="C525" s="21">
        <v>14398744</v>
      </c>
      <c r="D525" s="23" t="s">
        <v>558</v>
      </c>
      <c r="E525" s="23" t="s">
        <v>541</v>
      </c>
      <c r="F525" s="24">
        <v>9624819</v>
      </c>
      <c r="G525" s="23" t="s">
        <v>385</v>
      </c>
      <c r="H525" s="23">
        <v>20190299</v>
      </c>
      <c r="I525" s="25">
        <v>43678</v>
      </c>
      <c r="J525" s="26">
        <v>180000000</v>
      </c>
      <c r="K525" s="23">
        <v>20191790</v>
      </c>
      <c r="L525" s="25">
        <v>43707</v>
      </c>
      <c r="M525" s="23">
        <v>2201010101</v>
      </c>
      <c r="N525" s="26">
        <v>9624819</v>
      </c>
    </row>
    <row r="526" spans="1:15" ht="15" customHeight="1" x14ac:dyDescent="0.25">
      <c r="A526" s="560">
        <v>20190108</v>
      </c>
      <c r="B526" s="22">
        <v>43717</v>
      </c>
      <c r="C526" s="21">
        <v>900513542</v>
      </c>
      <c r="D526" s="23" t="s">
        <v>550</v>
      </c>
      <c r="E526" s="23" t="s">
        <v>559</v>
      </c>
      <c r="F526" s="24">
        <v>4000000</v>
      </c>
      <c r="G526" s="23" t="s">
        <v>385</v>
      </c>
      <c r="H526" s="23">
        <v>20190299</v>
      </c>
      <c r="I526" s="25">
        <v>43678</v>
      </c>
      <c r="J526" s="26">
        <v>180000000</v>
      </c>
      <c r="K526" s="23">
        <v>20191950</v>
      </c>
      <c r="L526" s="25">
        <v>43717</v>
      </c>
      <c r="M526" s="23">
        <v>2201010101</v>
      </c>
      <c r="N526" s="26">
        <v>4000000</v>
      </c>
    </row>
    <row r="527" spans="1:15" ht="15" customHeight="1" x14ac:dyDescent="0.25">
      <c r="A527" s="570">
        <v>20190109</v>
      </c>
      <c r="B527" s="572" t="s">
        <v>1156</v>
      </c>
      <c r="C527" s="572" t="s">
        <v>1156</v>
      </c>
      <c r="D527" s="572" t="s">
        <v>1156</v>
      </c>
      <c r="E527" s="572" t="s">
        <v>1156</v>
      </c>
      <c r="F527" s="572" t="s">
        <v>1156</v>
      </c>
      <c r="G527" s="23"/>
      <c r="H527" s="23"/>
      <c r="I527" s="25"/>
      <c r="J527" s="26"/>
      <c r="K527" s="23"/>
      <c r="L527" s="25"/>
      <c r="M527" s="23"/>
      <c r="N527" s="26"/>
    </row>
    <row r="528" spans="1:15" ht="15" customHeight="1" x14ac:dyDescent="0.25">
      <c r="A528" s="560">
        <v>20190110</v>
      </c>
      <c r="B528" s="22">
        <v>43718</v>
      </c>
      <c r="C528" s="21">
        <v>80765363</v>
      </c>
      <c r="D528" s="23" t="s">
        <v>781</v>
      </c>
      <c r="E528" s="23" t="s">
        <v>782</v>
      </c>
      <c r="F528" s="24">
        <v>2430000</v>
      </c>
      <c r="G528" s="23" t="s">
        <v>389</v>
      </c>
      <c r="H528" s="23">
        <v>20190077</v>
      </c>
      <c r="I528" s="25">
        <v>43466</v>
      </c>
      <c r="J528" s="26">
        <v>20000000</v>
      </c>
      <c r="K528" s="23">
        <v>20191956</v>
      </c>
      <c r="L528" s="25">
        <v>43718</v>
      </c>
      <c r="M528" s="23">
        <v>21020105</v>
      </c>
      <c r="N528" s="26">
        <v>2430000</v>
      </c>
    </row>
    <row r="529" spans="1:14" ht="15" customHeight="1" x14ac:dyDescent="0.25">
      <c r="A529" s="560">
        <v>20190111</v>
      </c>
      <c r="B529" s="22">
        <v>43718</v>
      </c>
      <c r="C529" s="21">
        <v>900923685</v>
      </c>
      <c r="D529" s="23" t="s">
        <v>563</v>
      </c>
      <c r="E529" s="23" t="s">
        <v>559</v>
      </c>
      <c r="F529" s="24">
        <v>12751758</v>
      </c>
      <c r="G529" s="23" t="s">
        <v>389</v>
      </c>
      <c r="H529" s="23">
        <v>20190299</v>
      </c>
      <c r="I529" s="25">
        <v>43678</v>
      </c>
      <c r="J529" s="26">
        <v>180000000</v>
      </c>
      <c r="K529" s="23">
        <v>20191957</v>
      </c>
      <c r="L529" s="25">
        <v>43718</v>
      </c>
      <c r="M529" s="23">
        <v>2201010101</v>
      </c>
      <c r="N529" s="26">
        <v>12751758</v>
      </c>
    </row>
    <row r="530" spans="1:14" ht="15" customHeight="1" x14ac:dyDescent="0.25">
      <c r="A530" s="560">
        <v>20190113</v>
      </c>
      <c r="B530" s="22">
        <v>43733</v>
      </c>
      <c r="C530" s="21">
        <v>807635363</v>
      </c>
      <c r="D530" s="23" t="s">
        <v>781</v>
      </c>
      <c r="E530" s="23" t="s">
        <v>783</v>
      </c>
      <c r="F530" s="24">
        <v>1000000</v>
      </c>
      <c r="G530" s="23" t="s">
        <v>389</v>
      </c>
      <c r="H530" s="23">
        <v>20190210</v>
      </c>
      <c r="I530" s="25">
        <v>43614</v>
      </c>
      <c r="J530" s="26">
        <v>452292374</v>
      </c>
      <c r="K530" s="23">
        <v>20191982</v>
      </c>
      <c r="L530" s="25">
        <v>43733</v>
      </c>
      <c r="M530" s="23">
        <v>2201039803</v>
      </c>
      <c r="N530" s="26">
        <v>1000000</v>
      </c>
    </row>
    <row r="531" spans="1:14" ht="15" customHeight="1" x14ac:dyDescent="0.25">
      <c r="A531" s="560">
        <v>20190114</v>
      </c>
      <c r="B531" s="22">
        <v>43749</v>
      </c>
      <c r="C531" s="21">
        <v>1106771040</v>
      </c>
      <c r="D531" s="23" t="s">
        <v>784</v>
      </c>
      <c r="E531" s="23" t="s">
        <v>785</v>
      </c>
      <c r="F531" s="24">
        <v>2150000</v>
      </c>
      <c r="G531" s="23" t="s">
        <v>389</v>
      </c>
      <c r="H531" s="23">
        <v>20190355</v>
      </c>
      <c r="I531" s="25">
        <v>43739</v>
      </c>
      <c r="J531" s="26">
        <v>2150000</v>
      </c>
      <c r="K531" s="23">
        <v>20192143</v>
      </c>
      <c r="L531" s="25">
        <v>43749</v>
      </c>
      <c r="M531" s="23">
        <v>2201010703</v>
      </c>
      <c r="N531" s="26">
        <v>2150000</v>
      </c>
    </row>
    <row r="532" spans="1:14" ht="15" customHeight="1" x14ac:dyDescent="0.25">
      <c r="A532" s="560">
        <v>20190115</v>
      </c>
      <c r="B532" s="22">
        <v>43753</v>
      </c>
      <c r="C532" s="21">
        <v>93406518</v>
      </c>
      <c r="D532" s="23" t="s">
        <v>786</v>
      </c>
      <c r="E532" s="23" t="s">
        <v>787</v>
      </c>
      <c r="F532" s="24">
        <v>226100</v>
      </c>
      <c r="G532" s="23" t="s">
        <v>389</v>
      </c>
      <c r="H532" s="23">
        <v>20190212</v>
      </c>
      <c r="I532" s="25">
        <v>43614</v>
      </c>
      <c r="J532" s="26">
        <v>100000000</v>
      </c>
      <c r="K532" s="23">
        <v>20192149</v>
      </c>
      <c r="L532" s="25">
        <v>43753</v>
      </c>
      <c r="M532" s="23">
        <v>2201010703</v>
      </c>
      <c r="N532" s="26">
        <v>226100</v>
      </c>
    </row>
    <row r="533" spans="1:14" ht="15" customHeight="1" x14ac:dyDescent="0.25">
      <c r="A533" s="561">
        <v>20190116</v>
      </c>
      <c r="B533" s="29">
        <v>43761</v>
      </c>
      <c r="C533" s="28">
        <v>93395601</v>
      </c>
      <c r="D533" s="30" t="s">
        <v>609</v>
      </c>
      <c r="E533" s="30" t="s">
        <v>624</v>
      </c>
      <c r="F533" s="31">
        <v>5143000</v>
      </c>
      <c r="G533" s="30" t="s">
        <v>389</v>
      </c>
      <c r="H533" s="30">
        <v>20190358</v>
      </c>
      <c r="I533" s="32">
        <v>43739</v>
      </c>
      <c r="J533" s="33">
        <v>5143000</v>
      </c>
      <c r="K533" s="30">
        <v>201902169</v>
      </c>
      <c r="L533" s="32">
        <v>43761</v>
      </c>
      <c r="M533" s="50">
        <v>220101019802</v>
      </c>
      <c r="N533" s="33">
        <v>5143000</v>
      </c>
    </row>
    <row r="534" spans="1:14" ht="15" customHeight="1" x14ac:dyDescent="0.25">
      <c r="A534" s="560">
        <v>20190117</v>
      </c>
      <c r="B534" s="22">
        <v>43767</v>
      </c>
      <c r="C534" s="21">
        <v>900513542</v>
      </c>
      <c r="D534" s="23" t="s">
        <v>550</v>
      </c>
      <c r="E534" s="23" t="s">
        <v>788</v>
      </c>
      <c r="F534" s="24">
        <v>4000000</v>
      </c>
      <c r="G534" s="23" t="s">
        <v>389</v>
      </c>
      <c r="H534" s="23">
        <v>20190299</v>
      </c>
      <c r="I534" s="25">
        <v>43678</v>
      </c>
      <c r="J534" s="26">
        <v>180000000</v>
      </c>
      <c r="K534" s="23">
        <v>20192195</v>
      </c>
      <c r="L534" s="25">
        <v>43767</v>
      </c>
      <c r="M534" s="23">
        <v>2201010101</v>
      </c>
      <c r="N534" s="26">
        <v>4000000</v>
      </c>
    </row>
    <row r="535" spans="1:14" ht="15" customHeight="1" x14ac:dyDescent="0.25">
      <c r="A535" s="570">
        <v>20190118</v>
      </c>
      <c r="B535" s="572" t="s">
        <v>1156</v>
      </c>
      <c r="C535" s="572" t="s">
        <v>1156</v>
      </c>
      <c r="D535" s="572" t="s">
        <v>1156</v>
      </c>
      <c r="E535" s="572" t="s">
        <v>1156</v>
      </c>
      <c r="F535" s="572" t="s">
        <v>1156</v>
      </c>
      <c r="G535" s="23"/>
      <c r="H535" s="23"/>
      <c r="I535" s="25"/>
      <c r="J535" s="26"/>
      <c r="K535" s="23"/>
      <c r="L535" s="25"/>
      <c r="M535" s="23"/>
      <c r="N535" s="26"/>
    </row>
    <row r="536" spans="1:14" ht="15" customHeight="1" x14ac:dyDescent="0.25">
      <c r="A536" s="560">
        <v>20190119</v>
      </c>
      <c r="B536" s="22">
        <v>43794</v>
      </c>
      <c r="C536" s="21">
        <v>93406518</v>
      </c>
      <c r="D536" s="23" t="s">
        <v>786</v>
      </c>
      <c r="E536" s="23" t="s">
        <v>603</v>
      </c>
      <c r="F536" s="24">
        <v>226100</v>
      </c>
      <c r="G536" s="23" t="s">
        <v>389</v>
      </c>
      <c r="H536" s="23">
        <v>20190212</v>
      </c>
      <c r="I536" s="25">
        <v>43614</v>
      </c>
      <c r="J536" s="26">
        <v>100000000</v>
      </c>
      <c r="K536" s="23">
        <v>20192247</v>
      </c>
      <c r="L536" s="25">
        <v>43794</v>
      </c>
      <c r="M536" s="23">
        <v>2201010703</v>
      </c>
      <c r="N536" s="26">
        <v>226100</v>
      </c>
    </row>
    <row r="537" spans="1:14" ht="15" customHeight="1" x14ac:dyDescent="0.25">
      <c r="A537" s="570">
        <v>20190120</v>
      </c>
      <c r="B537" s="572" t="s">
        <v>1156</v>
      </c>
      <c r="C537" s="572" t="s">
        <v>1156</v>
      </c>
      <c r="D537" s="572" t="s">
        <v>1156</v>
      </c>
      <c r="E537" s="572" t="s">
        <v>1156</v>
      </c>
      <c r="F537" s="572" t="s">
        <v>1156</v>
      </c>
      <c r="G537" s="23"/>
      <c r="H537" s="23"/>
      <c r="I537" s="25"/>
      <c r="J537" s="26"/>
      <c r="K537" s="23"/>
      <c r="L537" s="25"/>
      <c r="M537" s="23"/>
      <c r="N537" s="26"/>
    </row>
    <row r="538" spans="1:14" ht="15" customHeight="1" x14ac:dyDescent="0.25">
      <c r="A538" s="560">
        <v>20190121</v>
      </c>
      <c r="B538" s="22">
        <v>43797</v>
      </c>
      <c r="C538" s="21">
        <v>65744490</v>
      </c>
      <c r="D538" s="23" t="s">
        <v>570</v>
      </c>
      <c r="E538" s="23" t="s">
        <v>789</v>
      </c>
      <c r="F538" s="24">
        <v>6500000</v>
      </c>
      <c r="G538" s="23" t="s">
        <v>790</v>
      </c>
      <c r="H538" s="23">
        <v>20190210</v>
      </c>
      <c r="I538" s="25">
        <v>43614</v>
      </c>
      <c r="J538" s="26">
        <v>452292374</v>
      </c>
      <c r="K538" s="23">
        <v>20192456</v>
      </c>
      <c r="L538" s="25">
        <v>43797</v>
      </c>
      <c r="M538" s="23">
        <v>2201039803</v>
      </c>
      <c r="N538" s="26">
        <v>6500000</v>
      </c>
    </row>
    <row r="539" spans="1:14" ht="15" customHeight="1" x14ac:dyDescent="0.25">
      <c r="A539" s="560">
        <v>20190122</v>
      </c>
      <c r="B539" s="22">
        <v>43797</v>
      </c>
      <c r="C539" s="21">
        <v>65744490</v>
      </c>
      <c r="D539" s="23" t="s">
        <v>570</v>
      </c>
      <c r="E539" s="23" t="s">
        <v>791</v>
      </c>
      <c r="F539" s="24">
        <v>5095064</v>
      </c>
      <c r="G539" s="23" t="s">
        <v>389</v>
      </c>
      <c r="H539" s="23">
        <v>20190427</v>
      </c>
      <c r="I539" s="25">
        <v>43770</v>
      </c>
      <c r="J539" s="26">
        <v>5810000</v>
      </c>
      <c r="K539" s="23">
        <v>20192459</v>
      </c>
      <c r="L539" s="25">
        <v>43797</v>
      </c>
      <c r="M539" s="23">
        <v>2102010102</v>
      </c>
      <c r="N539" s="26">
        <v>5095064</v>
      </c>
    </row>
    <row r="540" spans="1:14" ht="15" customHeight="1" x14ac:dyDescent="0.25">
      <c r="A540" s="560">
        <v>20190123</v>
      </c>
      <c r="B540" s="22">
        <v>43797</v>
      </c>
      <c r="C540" s="21">
        <v>65744490</v>
      </c>
      <c r="D540" s="23" t="s">
        <v>570</v>
      </c>
      <c r="E540" s="23" t="s">
        <v>586</v>
      </c>
      <c r="F540" s="24">
        <v>619752</v>
      </c>
      <c r="G540" s="23" t="s">
        <v>389</v>
      </c>
      <c r="H540" s="23">
        <v>20190427</v>
      </c>
      <c r="I540" s="25">
        <v>43770</v>
      </c>
      <c r="J540" s="26">
        <v>5810000</v>
      </c>
      <c r="K540" s="23">
        <v>20192501</v>
      </c>
      <c r="L540" s="25">
        <v>43797</v>
      </c>
      <c r="M540" s="23">
        <v>2102010102</v>
      </c>
      <c r="N540" s="26">
        <v>619752</v>
      </c>
    </row>
    <row r="541" spans="1:14" ht="15" customHeight="1" x14ac:dyDescent="0.25">
      <c r="A541" s="560">
        <v>20190124</v>
      </c>
      <c r="B541" s="22">
        <v>43798</v>
      </c>
      <c r="C541" s="21">
        <v>901240082</v>
      </c>
      <c r="D541" s="23" t="s">
        <v>396</v>
      </c>
      <c r="E541" s="21" t="s">
        <v>629</v>
      </c>
      <c r="F541" s="24">
        <v>4331600</v>
      </c>
      <c r="G541" s="23" t="s">
        <v>389</v>
      </c>
      <c r="H541" s="23">
        <v>20190210</v>
      </c>
      <c r="I541" s="25">
        <v>43614</v>
      </c>
      <c r="J541" s="26">
        <v>452292374</v>
      </c>
      <c r="K541" s="23">
        <v>20192538</v>
      </c>
      <c r="L541" s="25">
        <v>43798</v>
      </c>
      <c r="M541" s="23">
        <v>2201039803</v>
      </c>
      <c r="N541" s="26">
        <v>4331600</v>
      </c>
    </row>
    <row r="542" spans="1:14" ht="15" customHeight="1" x14ac:dyDescent="0.25">
      <c r="A542" s="570">
        <v>20190125</v>
      </c>
      <c r="B542" s="572" t="s">
        <v>1156</v>
      </c>
      <c r="C542" s="572" t="s">
        <v>1156</v>
      </c>
      <c r="D542" s="572" t="s">
        <v>1156</v>
      </c>
      <c r="E542" s="572" t="s">
        <v>1156</v>
      </c>
      <c r="F542" s="572" t="s">
        <v>1156</v>
      </c>
      <c r="G542" s="23"/>
      <c r="H542" s="23"/>
      <c r="I542" s="25"/>
      <c r="J542" s="26"/>
      <c r="K542" s="23"/>
      <c r="L542" s="25"/>
      <c r="M542" s="23"/>
      <c r="N542" s="26"/>
    </row>
    <row r="543" spans="1:14" ht="15" customHeight="1" x14ac:dyDescent="0.25">
      <c r="A543" s="560">
        <v>20190126</v>
      </c>
      <c r="B543" s="22">
        <v>43810</v>
      </c>
      <c r="C543" s="21">
        <v>830507528</v>
      </c>
      <c r="D543" s="23" t="s">
        <v>792</v>
      </c>
      <c r="E543" s="23" t="s">
        <v>793</v>
      </c>
      <c r="F543" s="24">
        <v>5500000</v>
      </c>
      <c r="G543" s="23" t="s">
        <v>794</v>
      </c>
      <c r="H543" s="23">
        <v>20190479</v>
      </c>
      <c r="I543" s="25">
        <v>43800</v>
      </c>
      <c r="J543" s="26">
        <v>5500000</v>
      </c>
      <c r="K543" s="23">
        <v>20192632</v>
      </c>
      <c r="L543" s="25">
        <v>43810</v>
      </c>
      <c r="M543" s="23">
        <v>21020215</v>
      </c>
      <c r="N543" s="26">
        <v>5500000</v>
      </c>
    </row>
    <row r="544" spans="1:14" ht="15" customHeight="1" x14ac:dyDescent="0.25">
      <c r="A544" s="570">
        <v>20190127</v>
      </c>
      <c r="B544" s="572" t="s">
        <v>1156</v>
      </c>
      <c r="C544" s="572" t="s">
        <v>1156</v>
      </c>
      <c r="D544" s="572" t="s">
        <v>1156</v>
      </c>
      <c r="E544" s="572" t="s">
        <v>1156</v>
      </c>
      <c r="F544" s="572" t="s">
        <v>1156</v>
      </c>
      <c r="G544" s="23"/>
      <c r="H544" s="23"/>
      <c r="I544" s="25"/>
      <c r="J544" s="26"/>
      <c r="K544" s="23"/>
      <c r="L544" s="25"/>
      <c r="M544" s="23"/>
      <c r="N544" s="26"/>
    </row>
    <row r="545" spans="1:20" ht="15" customHeight="1" x14ac:dyDescent="0.25">
      <c r="A545" s="560">
        <v>20190128</v>
      </c>
      <c r="B545" s="22">
        <v>43811</v>
      </c>
      <c r="C545" s="21">
        <v>28668910</v>
      </c>
      <c r="D545" s="23" t="s">
        <v>795</v>
      </c>
      <c r="E545" s="23" t="s">
        <v>585</v>
      </c>
      <c r="F545" s="24">
        <v>382602</v>
      </c>
      <c r="G545" s="23" t="s">
        <v>796</v>
      </c>
      <c r="H545" s="23">
        <v>20190483</v>
      </c>
      <c r="I545" s="25">
        <v>43800</v>
      </c>
      <c r="J545" s="26">
        <v>1092101</v>
      </c>
      <c r="K545" s="23">
        <v>20192642</v>
      </c>
      <c r="L545" s="25">
        <v>43811</v>
      </c>
      <c r="M545" s="27">
        <v>220101019805</v>
      </c>
      <c r="N545" s="26">
        <v>382602</v>
      </c>
    </row>
    <row r="546" spans="1:20" ht="15" customHeight="1" x14ac:dyDescent="0.25">
      <c r="A546" s="560">
        <v>20190129</v>
      </c>
      <c r="B546" s="22">
        <v>43811</v>
      </c>
      <c r="C546" s="21">
        <v>93452144</v>
      </c>
      <c r="D546" s="23" t="s">
        <v>797</v>
      </c>
      <c r="E546" s="23" t="s">
        <v>585</v>
      </c>
      <c r="F546" s="24">
        <v>3113400</v>
      </c>
      <c r="G546" s="23" t="s">
        <v>796</v>
      </c>
      <c r="H546" s="23">
        <v>20190482</v>
      </c>
      <c r="I546" s="25">
        <v>43800</v>
      </c>
      <c r="J546" s="26">
        <v>3113400</v>
      </c>
      <c r="K546" s="23">
        <v>20192643</v>
      </c>
      <c r="L546" s="25">
        <v>43811</v>
      </c>
      <c r="M546" s="27">
        <v>220101019805</v>
      </c>
      <c r="N546" s="26">
        <v>3113400</v>
      </c>
    </row>
    <row r="547" spans="1:20" ht="15" customHeight="1" x14ac:dyDescent="0.25">
      <c r="A547" s="570">
        <v>20190130</v>
      </c>
      <c r="B547" s="572" t="s">
        <v>1156</v>
      </c>
      <c r="C547" s="572" t="s">
        <v>1156</v>
      </c>
      <c r="D547" s="572" t="s">
        <v>1156</v>
      </c>
      <c r="E547" s="572" t="s">
        <v>1156</v>
      </c>
      <c r="F547" s="572" t="s">
        <v>1156</v>
      </c>
      <c r="G547" s="23"/>
      <c r="H547" s="23"/>
      <c r="I547" s="25"/>
      <c r="J547" s="26"/>
      <c r="K547" s="23"/>
      <c r="L547" s="25"/>
      <c r="M547" s="27"/>
      <c r="N547" s="26"/>
    </row>
    <row r="548" spans="1:20" ht="15" customHeight="1" x14ac:dyDescent="0.25">
      <c r="A548" s="560">
        <v>20190131</v>
      </c>
      <c r="B548" s="22">
        <v>43812</v>
      </c>
      <c r="C548" s="21">
        <v>51637398</v>
      </c>
      <c r="D548" s="23" t="s">
        <v>798</v>
      </c>
      <c r="E548" s="23" t="s">
        <v>799</v>
      </c>
      <c r="F548" s="24">
        <v>523000</v>
      </c>
      <c r="G548" s="23" t="s">
        <v>800</v>
      </c>
      <c r="H548" s="23">
        <v>20190486</v>
      </c>
      <c r="I548" s="25">
        <v>43800</v>
      </c>
      <c r="J548" s="26">
        <v>883000</v>
      </c>
      <c r="K548" s="23">
        <v>20192645</v>
      </c>
      <c r="L548" s="25">
        <v>43812</v>
      </c>
      <c r="M548" s="23">
        <v>2102010105</v>
      </c>
      <c r="N548" s="26">
        <v>523000</v>
      </c>
    </row>
    <row r="549" spans="1:20" ht="15" customHeight="1" x14ac:dyDescent="0.25">
      <c r="A549" s="560">
        <v>20190132</v>
      </c>
      <c r="B549" s="22">
        <v>43812</v>
      </c>
      <c r="C549" s="21">
        <v>28688910</v>
      </c>
      <c r="D549" s="23" t="s">
        <v>795</v>
      </c>
      <c r="E549" s="23" t="s">
        <v>799</v>
      </c>
      <c r="F549" s="26">
        <v>404049</v>
      </c>
      <c r="G549" s="23" t="s">
        <v>370</v>
      </c>
      <c r="H549" s="23" t="s">
        <v>801</v>
      </c>
      <c r="I549" s="25" t="s">
        <v>802</v>
      </c>
      <c r="J549" s="26" t="s">
        <v>803</v>
      </c>
      <c r="K549" s="23" t="s">
        <v>804</v>
      </c>
      <c r="L549" s="25">
        <v>43812</v>
      </c>
      <c r="M549" s="23" t="s">
        <v>805</v>
      </c>
      <c r="N549" s="26">
        <v>404049</v>
      </c>
    </row>
    <row r="550" spans="1:20" x14ac:dyDescent="0.25">
      <c r="A550" s="560">
        <v>20190133</v>
      </c>
      <c r="B550" s="22">
        <v>43812</v>
      </c>
      <c r="C550" s="21">
        <v>1106771040</v>
      </c>
      <c r="D550" s="23" t="s">
        <v>806</v>
      </c>
      <c r="E550" s="23" t="s">
        <v>615</v>
      </c>
      <c r="F550" s="24">
        <v>3069999</v>
      </c>
      <c r="G550" s="23" t="s">
        <v>370</v>
      </c>
      <c r="H550" s="23">
        <v>20190474</v>
      </c>
      <c r="I550" s="25">
        <v>43798</v>
      </c>
      <c r="J550" s="26">
        <v>3070000</v>
      </c>
      <c r="K550" s="23">
        <v>20192648</v>
      </c>
      <c r="L550" s="25">
        <v>43812</v>
      </c>
      <c r="M550" s="23">
        <v>2201010703</v>
      </c>
      <c r="N550" s="26">
        <v>3069999</v>
      </c>
    </row>
    <row r="551" spans="1:20" x14ac:dyDescent="0.25">
      <c r="A551" s="560">
        <v>20190134</v>
      </c>
      <c r="B551" s="22">
        <v>43814</v>
      </c>
      <c r="C551" s="21">
        <v>93395601</v>
      </c>
      <c r="D551" s="23" t="s">
        <v>609</v>
      </c>
      <c r="E551" s="23" t="s">
        <v>807</v>
      </c>
      <c r="F551" s="24">
        <v>29994895</v>
      </c>
      <c r="G551" s="23" t="s">
        <v>808</v>
      </c>
      <c r="H551" s="23">
        <v>20190469</v>
      </c>
      <c r="I551" s="25">
        <v>43799</v>
      </c>
      <c r="J551" s="26">
        <v>64299611</v>
      </c>
      <c r="K551" s="23">
        <v>20192653</v>
      </c>
      <c r="L551" s="25">
        <v>43814</v>
      </c>
      <c r="M551" s="27">
        <v>220101019802</v>
      </c>
      <c r="N551" s="26">
        <v>29994895</v>
      </c>
    </row>
    <row r="552" spans="1:20" x14ac:dyDescent="0.25">
      <c r="A552" s="560">
        <v>20190135</v>
      </c>
      <c r="B552" s="22">
        <v>43816</v>
      </c>
      <c r="C552" s="21">
        <v>28688910</v>
      </c>
      <c r="D552" s="23" t="s">
        <v>795</v>
      </c>
      <c r="E552" s="23" t="s">
        <v>662</v>
      </c>
      <c r="F552" s="24">
        <v>161650</v>
      </c>
      <c r="G552" s="23" t="s">
        <v>306</v>
      </c>
      <c r="H552" s="23">
        <v>20190486</v>
      </c>
      <c r="I552" s="25">
        <v>43800</v>
      </c>
      <c r="J552" s="26">
        <v>883000</v>
      </c>
      <c r="K552" s="23">
        <v>20192657</v>
      </c>
      <c r="L552" s="25">
        <v>43816</v>
      </c>
      <c r="M552" s="23">
        <v>2102010105</v>
      </c>
      <c r="N552" s="26">
        <v>161650</v>
      </c>
    </row>
    <row r="553" spans="1:20" x14ac:dyDescent="0.25">
      <c r="A553" s="560">
        <v>20190136</v>
      </c>
      <c r="B553" s="22">
        <v>43817</v>
      </c>
      <c r="C553" s="21">
        <v>828002423</v>
      </c>
      <c r="D553" s="23" t="s">
        <v>558</v>
      </c>
      <c r="E553" s="23" t="s">
        <v>559</v>
      </c>
      <c r="F553" s="24">
        <v>19894603</v>
      </c>
      <c r="G553" s="23" t="s">
        <v>809</v>
      </c>
      <c r="H553" s="23">
        <v>20190488</v>
      </c>
      <c r="I553" s="25">
        <v>43800</v>
      </c>
      <c r="J553" s="26">
        <v>28131328</v>
      </c>
      <c r="K553" s="23">
        <v>20192670</v>
      </c>
      <c r="L553" s="25">
        <v>43817</v>
      </c>
      <c r="M553" s="23">
        <v>2201010101</v>
      </c>
      <c r="N553" s="26">
        <v>19894603</v>
      </c>
    </row>
    <row r="554" spans="1:20" x14ac:dyDescent="0.25">
      <c r="A554" s="560">
        <v>20190137</v>
      </c>
      <c r="B554" s="22">
        <v>43817</v>
      </c>
      <c r="C554" s="21">
        <v>828002423</v>
      </c>
      <c r="D554" s="23" t="s">
        <v>558</v>
      </c>
      <c r="E554" s="23" t="s">
        <v>559</v>
      </c>
      <c r="F554" s="24">
        <v>1166800</v>
      </c>
      <c r="G554" s="23" t="s">
        <v>809</v>
      </c>
      <c r="H554" s="23">
        <v>20190488</v>
      </c>
      <c r="I554" s="25">
        <v>43800</v>
      </c>
      <c r="J554" s="26">
        <v>28131328</v>
      </c>
      <c r="K554" s="23">
        <v>20192671</v>
      </c>
      <c r="L554" s="25">
        <v>43817</v>
      </c>
      <c r="M554" s="23">
        <v>2201010101</v>
      </c>
      <c r="N554" s="26">
        <v>1166800</v>
      </c>
      <c r="T554" s="5"/>
    </row>
    <row r="555" spans="1:20" x14ac:dyDescent="0.25">
      <c r="A555" s="560">
        <v>20190138</v>
      </c>
      <c r="B555" s="22">
        <v>43817</v>
      </c>
      <c r="C555" s="21">
        <v>900923685</v>
      </c>
      <c r="D555" s="23" t="s">
        <v>563</v>
      </c>
      <c r="E555" s="23" t="s">
        <v>585</v>
      </c>
      <c r="F555" s="24">
        <v>7069925</v>
      </c>
      <c r="G555" s="23" t="s">
        <v>809</v>
      </c>
      <c r="H555" s="23">
        <v>20190488</v>
      </c>
      <c r="I555" s="25">
        <v>43800</v>
      </c>
      <c r="J555" s="26">
        <v>28131328</v>
      </c>
      <c r="K555" s="23">
        <v>20192672</v>
      </c>
      <c r="L555" s="25">
        <v>43817</v>
      </c>
      <c r="M555" s="23">
        <v>2201010101</v>
      </c>
      <c r="N555" s="26">
        <v>7069925</v>
      </c>
      <c r="T555" s="5"/>
    </row>
    <row r="556" spans="1:20" x14ac:dyDescent="0.25">
      <c r="A556" s="560">
        <v>20190139</v>
      </c>
      <c r="B556" s="22">
        <v>43823</v>
      </c>
      <c r="C556" s="21">
        <v>28688910</v>
      </c>
      <c r="D556" s="23" t="s">
        <v>795</v>
      </c>
      <c r="E556" s="23" t="s">
        <v>810</v>
      </c>
      <c r="F556" s="24">
        <v>242551</v>
      </c>
      <c r="G556" s="23" t="s">
        <v>811</v>
      </c>
      <c r="H556" s="23" t="s">
        <v>812</v>
      </c>
      <c r="I556" s="25">
        <v>43800</v>
      </c>
      <c r="J556" s="23" t="s">
        <v>813</v>
      </c>
      <c r="K556" s="23" t="s">
        <v>814</v>
      </c>
      <c r="L556" s="25">
        <v>43823</v>
      </c>
      <c r="M556" s="23" t="s">
        <v>805</v>
      </c>
      <c r="N556" s="24">
        <v>242551</v>
      </c>
      <c r="T556" s="5"/>
    </row>
    <row r="557" spans="1:20" x14ac:dyDescent="0.25">
      <c r="A557" s="560">
        <v>20190140</v>
      </c>
      <c r="B557" s="22">
        <v>43823</v>
      </c>
      <c r="C557" s="21">
        <v>28688910</v>
      </c>
      <c r="D557" s="23" t="s">
        <v>795</v>
      </c>
      <c r="E557" s="23" t="s">
        <v>585</v>
      </c>
      <c r="F557" s="24">
        <v>970987</v>
      </c>
      <c r="G557" s="23" t="s">
        <v>811</v>
      </c>
      <c r="H557" s="23">
        <v>20190493</v>
      </c>
      <c r="I557" s="25">
        <v>43800</v>
      </c>
      <c r="J557" s="26">
        <v>4846552</v>
      </c>
      <c r="K557" s="23">
        <v>20192677</v>
      </c>
      <c r="L557" s="25">
        <v>43823</v>
      </c>
      <c r="M557" s="27">
        <v>220101019805</v>
      </c>
      <c r="N557" s="26">
        <v>970987</v>
      </c>
    </row>
    <row r="558" spans="1:20" x14ac:dyDescent="0.25">
      <c r="A558" s="560">
        <v>20190141</v>
      </c>
      <c r="B558" s="22">
        <v>43823</v>
      </c>
      <c r="C558" s="21">
        <v>51637398</v>
      </c>
      <c r="D558" s="23" t="s">
        <v>798</v>
      </c>
      <c r="E558" s="23" t="s">
        <v>815</v>
      </c>
      <c r="F558" s="24">
        <v>160250</v>
      </c>
      <c r="G558" s="23" t="s">
        <v>811</v>
      </c>
      <c r="H558" s="23">
        <v>20190492</v>
      </c>
      <c r="I558" s="25">
        <v>43800</v>
      </c>
      <c r="J558" s="26">
        <v>234750</v>
      </c>
      <c r="K558" s="23">
        <v>20192678</v>
      </c>
      <c r="L558" s="25">
        <v>43823</v>
      </c>
      <c r="M558" s="23">
        <v>2102010107</v>
      </c>
      <c r="N558" s="26">
        <v>160250</v>
      </c>
    </row>
    <row r="559" spans="1:20" x14ac:dyDescent="0.25">
      <c r="A559" s="560">
        <v>20190142</v>
      </c>
      <c r="B559" s="22">
        <v>43823</v>
      </c>
      <c r="C559" s="21">
        <v>93452144</v>
      </c>
      <c r="D559" s="23" t="s">
        <v>157</v>
      </c>
      <c r="E559" s="51" t="s">
        <v>585</v>
      </c>
      <c r="F559" s="24">
        <v>1587200</v>
      </c>
      <c r="G559" s="23" t="s">
        <v>811</v>
      </c>
      <c r="H559" s="23">
        <v>20190493</v>
      </c>
      <c r="I559" s="25">
        <v>43800</v>
      </c>
      <c r="J559" s="26">
        <v>4846552</v>
      </c>
      <c r="K559" s="23">
        <v>20192679</v>
      </c>
      <c r="L559" s="25">
        <v>43823</v>
      </c>
      <c r="M559" s="27">
        <v>220101019805</v>
      </c>
      <c r="N559" s="26">
        <v>1587200</v>
      </c>
    </row>
    <row r="560" spans="1:20" x14ac:dyDescent="0.25">
      <c r="A560" s="560">
        <v>20190143</v>
      </c>
      <c r="B560" s="22">
        <v>43823</v>
      </c>
      <c r="C560" s="21">
        <v>93452144</v>
      </c>
      <c r="D560" s="23" t="s">
        <v>157</v>
      </c>
      <c r="E560" s="23" t="s">
        <v>585</v>
      </c>
      <c r="F560" s="24">
        <v>2263200</v>
      </c>
      <c r="G560" s="23" t="s">
        <v>811</v>
      </c>
      <c r="H560" s="23">
        <v>20190493</v>
      </c>
      <c r="I560" s="25">
        <v>43800</v>
      </c>
      <c r="J560" s="26">
        <v>4846552</v>
      </c>
      <c r="K560" s="23">
        <v>20192680</v>
      </c>
      <c r="L560" s="25">
        <v>43823</v>
      </c>
      <c r="M560" s="27">
        <v>220101019805</v>
      </c>
      <c r="N560" s="26">
        <v>2263200</v>
      </c>
    </row>
    <row r="561" spans="1:16" x14ac:dyDescent="0.25">
      <c r="A561" s="560">
        <v>20190144</v>
      </c>
      <c r="B561" s="22">
        <v>43823</v>
      </c>
      <c r="C561" s="21">
        <v>93395601</v>
      </c>
      <c r="D561" s="23" t="s">
        <v>609</v>
      </c>
      <c r="E561" s="23" t="s">
        <v>624</v>
      </c>
      <c r="F561" s="24">
        <v>34299611</v>
      </c>
      <c r="G561" s="23" t="s">
        <v>811</v>
      </c>
      <c r="H561" s="23">
        <v>20190469</v>
      </c>
      <c r="I561" s="25">
        <v>43799</v>
      </c>
      <c r="J561" s="26">
        <v>64299611</v>
      </c>
      <c r="K561" s="23">
        <v>20192682</v>
      </c>
      <c r="L561" s="25">
        <v>43823</v>
      </c>
      <c r="M561" s="27">
        <v>220101019802</v>
      </c>
      <c r="N561" s="26">
        <v>34299611</v>
      </c>
    </row>
    <row r="562" spans="1:16" x14ac:dyDescent="0.25">
      <c r="A562" s="560">
        <v>20190145</v>
      </c>
      <c r="B562" s="22">
        <v>43823</v>
      </c>
      <c r="C562" s="21">
        <v>93452144</v>
      </c>
      <c r="D562" s="51" t="s">
        <v>157</v>
      </c>
      <c r="E562" s="51" t="s">
        <v>585</v>
      </c>
      <c r="F562" s="24">
        <v>82200</v>
      </c>
      <c r="G562" s="23" t="s">
        <v>811</v>
      </c>
      <c r="H562" s="23">
        <v>20190483</v>
      </c>
      <c r="I562" s="25">
        <v>43800</v>
      </c>
      <c r="J562" s="26">
        <v>1092101</v>
      </c>
      <c r="K562" s="23">
        <v>20192683</v>
      </c>
      <c r="L562" s="25">
        <v>43823</v>
      </c>
      <c r="M562" s="27">
        <v>220101019805</v>
      </c>
      <c r="N562" s="26">
        <v>82200</v>
      </c>
    </row>
    <row r="563" spans="1:16" x14ac:dyDescent="0.25">
      <c r="A563" s="560">
        <v>20190146</v>
      </c>
      <c r="B563" s="22">
        <v>43825</v>
      </c>
      <c r="C563" s="21">
        <v>28688910</v>
      </c>
      <c r="D563" s="23" t="s">
        <v>570</v>
      </c>
      <c r="E563" s="23" t="s">
        <v>586</v>
      </c>
      <c r="F563" s="24">
        <v>1987262</v>
      </c>
      <c r="G563" s="23" t="s">
        <v>816</v>
      </c>
      <c r="H563" s="23" t="s">
        <v>817</v>
      </c>
      <c r="I563" s="25" t="s">
        <v>818</v>
      </c>
      <c r="J563" s="26" t="s">
        <v>819</v>
      </c>
      <c r="K563" s="23" t="s">
        <v>820</v>
      </c>
      <c r="L563" s="25">
        <v>43825</v>
      </c>
      <c r="M563" s="23">
        <v>2102010101</v>
      </c>
      <c r="N563" s="24">
        <v>1987262</v>
      </c>
    </row>
    <row r="564" spans="1:16" x14ac:dyDescent="0.25">
      <c r="A564" s="560">
        <v>20190147</v>
      </c>
      <c r="B564" s="22">
        <v>43825</v>
      </c>
      <c r="C564" s="21">
        <v>900576732</v>
      </c>
      <c r="D564" s="23" t="s">
        <v>821</v>
      </c>
      <c r="E564" s="23" t="s">
        <v>822</v>
      </c>
      <c r="F564" s="24">
        <v>97240</v>
      </c>
      <c r="G564" s="23" t="s">
        <v>816</v>
      </c>
      <c r="H564" s="23">
        <v>20190505</v>
      </c>
      <c r="I564" s="25">
        <v>43800</v>
      </c>
      <c r="J564" s="26">
        <v>97240</v>
      </c>
      <c r="K564" s="23">
        <v>20192686</v>
      </c>
      <c r="L564" s="25">
        <v>43825</v>
      </c>
      <c r="M564" s="23">
        <v>220101019807</v>
      </c>
      <c r="N564" s="26">
        <v>97240</v>
      </c>
    </row>
    <row r="565" spans="1:16" x14ac:dyDescent="0.25">
      <c r="A565" s="560">
        <v>20190148</v>
      </c>
      <c r="B565" s="575">
        <v>43825</v>
      </c>
      <c r="C565" s="560">
        <v>860005114</v>
      </c>
      <c r="D565" s="576" t="s">
        <v>823</v>
      </c>
      <c r="E565" s="576" t="s">
        <v>824</v>
      </c>
      <c r="F565" s="577">
        <v>9499500</v>
      </c>
      <c r="G565" s="23" t="s">
        <v>816</v>
      </c>
      <c r="H565" s="23">
        <v>20190496</v>
      </c>
      <c r="I565" s="25">
        <v>43800</v>
      </c>
      <c r="J565" s="26">
        <v>9500000</v>
      </c>
      <c r="K565" s="23">
        <v>20192688</v>
      </c>
      <c r="L565" s="25">
        <v>43825</v>
      </c>
      <c r="M565" s="23">
        <v>2201010101</v>
      </c>
      <c r="N565" s="26">
        <v>9499500</v>
      </c>
    </row>
    <row r="566" spans="1:16" x14ac:dyDescent="0.25">
      <c r="A566" s="570">
        <v>20190149</v>
      </c>
      <c r="B566" s="572">
        <v>43826</v>
      </c>
      <c r="C566" s="570">
        <v>860068557</v>
      </c>
      <c r="D566" s="573" t="s">
        <v>1167</v>
      </c>
      <c r="E566" s="573" t="s">
        <v>825</v>
      </c>
      <c r="F566" s="574">
        <v>6825245</v>
      </c>
      <c r="G566" s="23" t="s">
        <v>826</v>
      </c>
      <c r="H566" s="23">
        <v>20190491</v>
      </c>
      <c r="I566" s="25">
        <v>43800</v>
      </c>
      <c r="J566" s="26">
        <v>89349382</v>
      </c>
      <c r="K566" s="23">
        <v>20192732</v>
      </c>
      <c r="L566" s="25">
        <v>43826</v>
      </c>
      <c r="M566" s="23">
        <v>2201010703</v>
      </c>
      <c r="N566" s="26">
        <v>6825245</v>
      </c>
    </row>
    <row r="567" spans="1:16" x14ac:dyDescent="0.25">
      <c r="A567" s="565"/>
      <c r="B567" s="52"/>
      <c r="C567" s="52"/>
      <c r="D567" s="53"/>
      <c r="E567" s="53"/>
      <c r="F567" s="54">
        <f>SUM(F419:F566)</f>
        <v>753350358</v>
      </c>
      <c r="G567" s="53"/>
      <c r="H567" s="53"/>
      <c r="I567" s="53"/>
      <c r="J567" s="53"/>
      <c r="K567" s="53"/>
      <c r="L567" s="53"/>
      <c r="M567" s="53"/>
      <c r="N567" s="55">
        <f>SUM(N419:N566)</f>
        <v>753350361.25</v>
      </c>
    </row>
    <row r="568" spans="1:16" x14ac:dyDescent="0.25">
      <c r="A568" s="565"/>
      <c r="B568" s="56"/>
      <c r="C568" s="52"/>
      <c r="D568" s="53"/>
      <c r="E568" s="53"/>
      <c r="F568" s="57"/>
      <c r="G568" s="53"/>
      <c r="H568" s="53"/>
      <c r="I568" s="58"/>
      <c r="J568" s="59"/>
      <c r="K568" s="52"/>
      <c r="L568" s="58"/>
      <c r="M568" s="53"/>
      <c r="N568" s="59"/>
    </row>
    <row r="569" spans="1:16" x14ac:dyDescent="0.25">
      <c r="A569" s="565"/>
      <c r="B569" s="56"/>
      <c r="C569" s="52"/>
      <c r="D569" s="53"/>
      <c r="E569" s="53"/>
      <c r="F569" s="57"/>
      <c r="G569" s="53"/>
      <c r="H569" s="53"/>
      <c r="I569" s="58"/>
      <c r="J569" s="59"/>
      <c r="K569" s="52"/>
      <c r="L569" s="58"/>
      <c r="M569" s="53"/>
      <c r="N569" s="53"/>
    </row>
    <row r="570" spans="1:16" x14ac:dyDescent="0.25">
      <c r="H570" s="53"/>
      <c r="I570" s="53"/>
      <c r="J570" s="53"/>
      <c r="K570" s="52"/>
      <c r="L570" s="53"/>
      <c r="M570" s="53"/>
      <c r="N570" s="53"/>
    </row>
    <row r="571" spans="1:16" x14ac:dyDescent="0.25">
      <c r="I571" s="53"/>
      <c r="J571" s="53"/>
      <c r="K571" s="52"/>
      <c r="L571" s="53"/>
      <c r="M571" s="53"/>
      <c r="N571" s="53"/>
    </row>
    <row r="572" spans="1:16" x14ac:dyDescent="0.25">
      <c r="A572" s="387" t="s">
        <v>827</v>
      </c>
      <c r="B572" s="387"/>
      <c r="C572" s="387"/>
      <c r="D572" s="387"/>
      <c r="E572" s="387"/>
      <c r="F572" s="387"/>
      <c r="H572" s="53"/>
      <c r="I572" s="53"/>
      <c r="J572" s="53"/>
      <c r="K572" s="52"/>
      <c r="L572" s="53"/>
      <c r="M572" s="53"/>
      <c r="N572" s="53"/>
    </row>
    <row r="573" spans="1:16" ht="26.25" x14ac:dyDescent="0.25">
      <c r="A573" s="550" t="s">
        <v>758</v>
      </c>
      <c r="B573" s="188" t="s">
        <v>759</v>
      </c>
      <c r="C573" s="188" t="s">
        <v>760</v>
      </c>
      <c r="D573" s="188" t="s">
        <v>761</v>
      </c>
      <c r="E573" s="189" t="s">
        <v>762</v>
      </c>
      <c r="F573" s="188" t="s">
        <v>764</v>
      </c>
      <c r="H573" s="184"/>
      <c r="I573" s="184"/>
      <c r="J573" s="184"/>
      <c r="K573" s="184"/>
      <c r="L573" s="184"/>
      <c r="M573" s="184"/>
      <c r="N573" s="184"/>
      <c r="O573" s="184"/>
      <c r="P573" s="184"/>
    </row>
    <row r="574" spans="1:16" ht="57" customHeight="1" x14ac:dyDescent="0.25">
      <c r="A574" s="567" t="s">
        <v>765</v>
      </c>
      <c r="B574" s="190">
        <v>280</v>
      </c>
      <c r="C574" s="190">
        <v>4</v>
      </c>
      <c r="D574" s="190">
        <v>280</v>
      </c>
      <c r="E574" s="190">
        <v>0</v>
      </c>
      <c r="F574" s="191">
        <f>+T341-F575-F576</f>
        <v>6818010564</v>
      </c>
      <c r="H574" s="184"/>
      <c r="I574" s="184"/>
      <c r="J574" s="184"/>
      <c r="K574" s="184"/>
      <c r="L574" s="184"/>
      <c r="M574" s="184"/>
      <c r="N574" s="184"/>
      <c r="O574" s="184"/>
      <c r="P574" s="184"/>
    </row>
    <row r="575" spans="1:16" ht="73.5" customHeight="1" x14ac:dyDescent="0.25">
      <c r="A575" s="567" t="s">
        <v>766</v>
      </c>
      <c r="B575" s="190">
        <v>209</v>
      </c>
      <c r="C575" s="190">
        <v>13</v>
      </c>
      <c r="D575" s="190">
        <v>209</v>
      </c>
      <c r="E575" s="190">
        <v>0</v>
      </c>
      <c r="F575" s="192">
        <f>+F417+F567</f>
        <v>986815435</v>
      </c>
      <c r="H575" s="184"/>
      <c r="I575" s="184"/>
      <c r="J575" s="184"/>
      <c r="K575" s="184"/>
      <c r="L575" s="184"/>
      <c r="M575" s="184"/>
      <c r="N575" s="184"/>
      <c r="O575" s="184"/>
      <c r="P575" s="184"/>
    </row>
    <row r="576" spans="1:16" ht="45.75" customHeight="1" x14ac:dyDescent="0.25">
      <c r="A576" s="567" t="s">
        <v>829</v>
      </c>
      <c r="B576" s="190">
        <v>38</v>
      </c>
      <c r="C576" s="190">
        <v>0</v>
      </c>
      <c r="D576" s="190">
        <v>38</v>
      </c>
      <c r="E576" s="190">
        <v>0</v>
      </c>
      <c r="F576" s="193">
        <f>+T43+T44+T45+T48+T55+T57+T61+T65+T74+T75+T76+T78+T79+T98+T138+T139+T163+T165+T166+T169+T175+T176+T210+T215+T216+T223+T227+T228+T229+T230+T232+T233+T234+T241+T242+T254+T255+T257+T290</f>
        <v>2808858715</v>
      </c>
      <c r="H576" s="184"/>
      <c r="I576" s="184"/>
      <c r="J576" s="184"/>
      <c r="K576" s="184"/>
      <c r="L576" s="184"/>
      <c r="M576" s="184"/>
      <c r="N576" s="184"/>
      <c r="O576" s="184"/>
      <c r="P576" s="184"/>
    </row>
    <row r="577" spans="1:16" ht="21" customHeight="1" x14ac:dyDescent="0.25">
      <c r="A577" s="568" t="s">
        <v>763</v>
      </c>
      <c r="B577" s="190">
        <f>SUM(B574:B576)</f>
        <v>527</v>
      </c>
      <c r="C577" s="190">
        <f>SUM(C574:C576)</f>
        <v>17</v>
      </c>
      <c r="D577" s="190">
        <f>SUM(D574:D576)</f>
        <v>527</v>
      </c>
      <c r="E577" s="190">
        <f>SUM(E574:E576)</f>
        <v>0</v>
      </c>
      <c r="F577" s="194">
        <f>SUM(F574:F576)</f>
        <v>10613684714</v>
      </c>
      <c r="H577" s="184"/>
      <c r="I577" s="184"/>
      <c r="J577" s="184"/>
      <c r="K577" s="184"/>
      <c r="L577" s="184"/>
      <c r="M577" s="184"/>
      <c r="N577" s="184"/>
      <c r="O577" s="184"/>
      <c r="P577" s="184"/>
    </row>
    <row r="578" spans="1:16" x14ac:dyDescent="0.25">
      <c r="H578" s="184"/>
      <c r="I578" s="184"/>
      <c r="J578" s="184"/>
      <c r="K578" s="184"/>
      <c r="L578" s="184"/>
      <c r="M578" s="184"/>
      <c r="N578" s="184"/>
      <c r="O578" s="184"/>
      <c r="P578" s="184"/>
    </row>
    <row r="579" spans="1:16" x14ac:dyDescent="0.25">
      <c r="H579" s="184"/>
      <c r="I579" s="184"/>
      <c r="J579" s="184"/>
      <c r="K579" s="184"/>
      <c r="L579" s="184"/>
      <c r="M579" s="184"/>
      <c r="N579" s="184"/>
      <c r="O579" s="184"/>
      <c r="P579" s="184"/>
    </row>
    <row r="580" spans="1:16" x14ac:dyDescent="0.25">
      <c r="H580" s="53"/>
      <c r="I580" s="53"/>
      <c r="J580" s="53"/>
      <c r="K580" s="52"/>
      <c r="L580" s="53"/>
      <c r="M580" s="53"/>
      <c r="N580" s="53"/>
    </row>
    <row r="581" spans="1:16" x14ac:dyDescent="0.25">
      <c r="H581" s="60"/>
      <c r="I581" s="53"/>
      <c r="J581" s="53"/>
      <c r="K581" s="52"/>
      <c r="L581" s="53"/>
      <c r="M581" s="53"/>
      <c r="N581" s="53"/>
    </row>
    <row r="582" spans="1:16" x14ac:dyDescent="0.25">
      <c r="H582" s="53"/>
      <c r="I582" s="53"/>
      <c r="J582" s="53"/>
      <c r="K582" s="52"/>
      <c r="L582" s="53"/>
      <c r="M582" s="53"/>
      <c r="N582" s="53"/>
    </row>
    <row r="583" spans="1:16" x14ac:dyDescent="0.25">
      <c r="H583" s="53"/>
      <c r="I583" s="53"/>
      <c r="J583" s="53"/>
      <c r="K583" s="52"/>
      <c r="L583" s="53"/>
      <c r="M583" s="53"/>
      <c r="N583" s="53"/>
    </row>
    <row r="584" spans="1:16" x14ac:dyDescent="0.25">
      <c r="H584" s="53"/>
      <c r="I584" s="53"/>
      <c r="J584" s="53"/>
      <c r="K584" s="52"/>
      <c r="L584" s="53"/>
      <c r="M584" s="53"/>
      <c r="N584" s="53"/>
    </row>
    <row r="585" spans="1:16" x14ac:dyDescent="0.25">
      <c r="K585" s="14"/>
    </row>
    <row r="586" spans="1:16" x14ac:dyDescent="0.25">
      <c r="K586" s="14"/>
    </row>
    <row r="587" spans="1:16" x14ac:dyDescent="0.25">
      <c r="K587" s="14"/>
    </row>
    <row r="588" spans="1:16" x14ac:dyDescent="0.25">
      <c r="K588" s="14"/>
    </row>
    <row r="589" spans="1:16" x14ac:dyDescent="0.25">
      <c r="K589" s="14"/>
    </row>
    <row r="590" spans="1:16" x14ac:dyDescent="0.25">
      <c r="K590" s="14"/>
    </row>
  </sheetData>
  <mergeCells count="239">
    <mergeCell ref="A6:A8"/>
    <mergeCell ref="B6:B8"/>
    <mergeCell ref="R13:R14"/>
    <mergeCell ref="S13:S14"/>
    <mergeCell ref="M6:M8"/>
    <mergeCell ref="N6:N8"/>
    <mergeCell ref="O6:O8"/>
    <mergeCell ref="P6:P8"/>
    <mergeCell ref="Q6:Q8"/>
    <mergeCell ref="R6:R8"/>
    <mergeCell ref="G6:G8"/>
    <mergeCell ref="H6:H8"/>
    <mergeCell ref="I6:I8"/>
    <mergeCell ref="J6:J8"/>
    <mergeCell ref="K6:K8"/>
    <mergeCell ref="L6:L8"/>
    <mergeCell ref="E6:E8"/>
    <mergeCell ref="F6:F8"/>
    <mergeCell ref="A15:A16"/>
    <mergeCell ref="B15:B16"/>
    <mergeCell ref="C15:C16"/>
    <mergeCell ref="D15:D16"/>
    <mergeCell ref="E15:E16"/>
    <mergeCell ref="F15:F16"/>
    <mergeCell ref="G15:G16"/>
    <mergeCell ref="H15:H16"/>
    <mergeCell ref="J13:J14"/>
    <mergeCell ref="A13:A14"/>
    <mergeCell ref="B13:B14"/>
    <mergeCell ref="C13:C14"/>
    <mergeCell ref="D13:D14"/>
    <mergeCell ref="E13:E14"/>
    <mergeCell ref="F13:F14"/>
    <mergeCell ref="G13:G14"/>
    <mergeCell ref="H13:H14"/>
    <mergeCell ref="I13:I14"/>
    <mergeCell ref="N65:N66"/>
    <mergeCell ref="S15:S16"/>
    <mergeCell ref="M15:M16"/>
    <mergeCell ref="N15:N16"/>
    <mergeCell ref="C6:C8"/>
    <mergeCell ref="D6:D8"/>
    <mergeCell ref="I15:I16"/>
    <mergeCell ref="J15:J16"/>
    <mergeCell ref="K15:K16"/>
    <mergeCell ref="L15:L16"/>
    <mergeCell ref="K13:K14"/>
    <mergeCell ref="L13:L14"/>
    <mergeCell ref="M13:M14"/>
    <mergeCell ref="P13:P14"/>
    <mergeCell ref="Q13:Q14"/>
    <mergeCell ref="O15:O16"/>
    <mergeCell ref="P15:P16"/>
    <mergeCell ref="Q15:Q16"/>
    <mergeCell ref="R15:R16"/>
    <mergeCell ref="S6:S8"/>
    <mergeCell ref="O65:O66"/>
    <mergeCell ref="P65:P66"/>
    <mergeCell ref="Q65:Q66"/>
    <mergeCell ref="R65:R66"/>
    <mergeCell ref="S65:S66"/>
    <mergeCell ref="R55:R56"/>
    <mergeCell ref="S55:S56"/>
    <mergeCell ref="M55:M56"/>
    <mergeCell ref="N55:N56"/>
    <mergeCell ref="O55:O56"/>
    <mergeCell ref="P55:P56"/>
    <mergeCell ref="Q55:Q56"/>
    <mergeCell ref="A65:A66"/>
    <mergeCell ref="B65:B66"/>
    <mergeCell ref="C65:C66"/>
    <mergeCell ref="D65:D66"/>
    <mergeCell ref="E65:E66"/>
    <mergeCell ref="F65:F66"/>
    <mergeCell ref="G65:G66"/>
    <mergeCell ref="H65:H66"/>
    <mergeCell ref="L55:L56"/>
    <mergeCell ref="F55:F56"/>
    <mergeCell ref="G55:G56"/>
    <mergeCell ref="A55:A56"/>
    <mergeCell ref="B55:B56"/>
    <mergeCell ref="C55:C56"/>
    <mergeCell ref="D55:D56"/>
    <mergeCell ref="E55:E56"/>
    <mergeCell ref="H55:H56"/>
    <mergeCell ref="I55:I56"/>
    <mergeCell ref="J55:J56"/>
    <mergeCell ref="K55:K56"/>
    <mergeCell ref="A70:A71"/>
    <mergeCell ref="B70:B71"/>
    <mergeCell ref="C70:C71"/>
    <mergeCell ref="D70:D71"/>
    <mergeCell ref="E70:E71"/>
    <mergeCell ref="F70:F71"/>
    <mergeCell ref="G70:G71"/>
    <mergeCell ref="H70:H71"/>
    <mergeCell ref="G68:G69"/>
    <mergeCell ref="H68:H69"/>
    <mergeCell ref="A68:A69"/>
    <mergeCell ref="B68:B69"/>
    <mergeCell ref="C68:C69"/>
    <mergeCell ref="D68:D69"/>
    <mergeCell ref="E68:E69"/>
    <mergeCell ref="F68:F69"/>
    <mergeCell ref="E76:E77"/>
    <mergeCell ref="F76:F77"/>
    <mergeCell ref="N70:N71"/>
    <mergeCell ref="O70:O71"/>
    <mergeCell ref="P70:P71"/>
    <mergeCell ref="Q70:Q71"/>
    <mergeCell ref="R70:R71"/>
    <mergeCell ref="S70:S71"/>
    <mergeCell ref="R68:R69"/>
    <mergeCell ref="S68:S69"/>
    <mergeCell ref="N68:N69"/>
    <mergeCell ref="O68:O69"/>
    <mergeCell ref="P68:P69"/>
    <mergeCell ref="Q68:Q69"/>
    <mergeCell ref="K83:K84"/>
    <mergeCell ref="L83:L84"/>
    <mergeCell ref="M83:M84"/>
    <mergeCell ref="N83:N84"/>
    <mergeCell ref="R76:R77"/>
    <mergeCell ref="S76:S77"/>
    <mergeCell ref="A83:A84"/>
    <mergeCell ref="B83:B84"/>
    <mergeCell ref="C83:C84"/>
    <mergeCell ref="D83:D84"/>
    <mergeCell ref="E83:E84"/>
    <mergeCell ref="F83:F84"/>
    <mergeCell ref="G83:G84"/>
    <mergeCell ref="H83:H84"/>
    <mergeCell ref="G76:G77"/>
    <mergeCell ref="H76:H77"/>
    <mergeCell ref="N76:N77"/>
    <mergeCell ref="O76:O77"/>
    <mergeCell ref="P76:P77"/>
    <mergeCell ref="Q76:Q77"/>
    <mergeCell ref="A76:A77"/>
    <mergeCell ref="B76:B77"/>
    <mergeCell ref="C76:C77"/>
    <mergeCell ref="D76:D77"/>
    <mergeCell ref="A89:A90"/>
    <mergeCell ref="B89:B90"/>
    <mergeCell ref="C89:C90"/>
    <mergeCell ref="D89:D90"/>
    <mergeCell ref="E89:E90"/>
    <mergeCell ref="F89:F90"/>
    <mergeCell ref="H89:H90"/>
    <mergeCell ref="I83:I84"/>
    <mergeCell ref="J83:J84"/>
    <mergeCell ref="L89:L90"/>
    <mergeCell ref="N89:N90"/>
    <mergeCell ref="O89:O90"/>
    <mergeCell ref="P89:P90"/>
    <mergeCell ref="Q89:Q90"/>
    <mergeCell ref="S89:S90"/>
    <mergeCell ref="O83:O84"/>
    <mergeCell ref="P83:P84"/>
    <mergeCell ref="Q83:Q84"/>
    <mergeCell ref="R98:R99"/>
    <mergeCell ref="S98:S99"/>
    <mergeCell ref="A166:A167"/>
    <mergeCell ref="B166:B167"/>
    <mergeCell ref="C166:C167"/>
    <mergeCell ref="D166:D167"/>
    <mergeCell ref="E166:E167"/>
    <mergeCell ref="F166:F167"/>
    <mergeCell ref="G166:G167"/>
    <mergeCell ref="H166:H167"/>
    <mergeCell ref="G98:G99"/>
    <mergeCell ref="H98:H99"/>
    <mergeCell ref="N98:N99"/>
    <mergeCell ref="O98:O99"/>
    <mergeCell ref="P98:P99"/>
    <mergeCell ref="Q98:Q99"/>
    <mergeCell ref="A98:A99"/>
    <mergeCell ref="B98:B99"/>
    <mergeCell ref="C98:C99"/>
    <mergeCell ref="D98:D99"/>
    <mergeCell ref="E98:E99"/>
    <mergeCell ref="F98:F99"/>
    <mergeCell ref="N166:N167"/>
    <mergeCell ref="O166:O167"/>
    <mergeCell ref="P166:P167"/>
    <mergeCell ref="A169:A170"/>
    <mergeCell ref="B169:B170"/>
    <mergeCell ref="C169:C170"/>
    <mergeCell ref="D169:D170"/>
    <mergeCell ref="E169:E170"/>
    <mergeCell ref="F169:F170"/>
    <mergeCell ref="G169:G170"/>
    <mergeCell ref="H169:H170"/>
    <mergeCell ref="N169:N170"/>
    <mergeCell ref="O169:O170"/>
    <mergeCell ref="P169:P170"/>
    <mergeCell ref="A418:N418"/>
    <mergeCell ref="L182:L183"/>
    <mergeCell ref="M182:M183"/>
    <mergeCell ref="N182:N183"/>
    <mergeCell ref="O182:O183"/>
    <mergeCell ref="Q169:Q170"/>
    <mergeCell ref="A182:A183"/>
    <mergeCell ref="B182:B183"/>
    <mergeCell ref="C182:C183"/>
    <mergeCell ref="D182:D183"/>
    <mergeCell ref="E182:E183"/>
    <mergeCell ref="P182:P183"/>
    <mergeCell ref="F182:F183"/>
    <mergeCell ref="G182:G183"/>
    <mergeCell ref="H182:H183"/>
    <mergeCell ref="I182:I183"/>
    <mergeCell ref="J182:J183"/>
    <mergeCell ref="K182:K183"/>
    <mergeCell ref="A342:N342"/>
    <mergeCell ref="A572:F572"/>
    <mergeCell ref="T65:T66"/>
    <mergeCell ref="T68:T69"/>
    <mergeCell ref="T70:T71"/>
    <mergeCell ref="T76:T77"/>
    <mergeCell ref="T98:T99"/>
    <mergeCell ref="T166:T167"/>
    <mergeCell ref="S166:S167"/>
    <mergeCell ref="T169:T170"/>
    <mergeCell ref="T230:T231"/>
    <mergeCell ref="P230:P231"/>
    <mergeCell ref="Q230:Q231"/>
    <mergeCell ref="R230:R231"/>
    <mergeCell ref="S230:S231"/>
    <mergeCell ref="F230:F231"/>
    <mergeCell ref="G230:G231"/>
    <mergeCell ref="H230:H231"/>
    <mergeCell ref="N230:N231"/>
    <mergeCell ref="O230:O231"/>
    <mergeCell ref="A230:A231"/>
    <mergeCell ref="B230:B231"/>
    <mergeCell ref="C230:C231"/>
    <mergeCell ref="D230:D231"/>
    <mergeCell ref="E230:E2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10C9-D682-4FC2-BF5A-A7003C2C7D83}">
  <dimension ref="A1:CX125"/>
  <sheetViews>
    <sheetView topLeftCell="A121" workbookViewId="0">
      <selection activeCell="F70" sqref="F70"/>
    </sheetView>
  </sheetViews>
  <sheetFormatPr baseColWidth="10" defaultRowHeight="15" x14ac:dyDescent="0.25"/>
  <cols>
    <col min="2" max="2" width="9.5703125" customWidth="1"/>
    <col min="3" max="3" width="14.85546875" customWidth="1"/>
    <col min="4" max="4" width="13.140625" customWidth="1"/>
    <col min="5" max="5" width="14.42578125" customWidth="1"/>
    <col min="7" max="7" width="16.5703125" customWidth="1"/>
    <col min="8" max="8" width="16.7109375" customWidth="1"/>
    <col min="9" max="9" width="16.42578125" customWidth="1"/>
    <col min="12" max="12" width="15.85546875" customWidth="1"/>
    <col min="16" max="16" width="13" customWidth="1"/>
    <col min="17" max="17" width="15.28515625" customWidth="1"/>
    <col min="20" max="20" width="13" customWidth="1"/>
    <col min="21" max="21" width="14.140625" customWidth="1"/>
    <col min="25" max="25" width="14.42578125" customWidth="1"/>
    <col min="26" max="26" width="14.85546875" customWidth="1"/>
    <col min="30" max="30" width="15.140625" customWidth="1"/>
    <col min="45" max="45" width="16.42578125" customWidth="1"/>
    <col min="46" max="46" width="15.28515625" customWidth="1"/>
    <col min="57" max="57" width="18.42578125" customWidth="1"/>
  </cols>
  <sheetData>
    <row r="1" spans="1:102" ht="36.75" x14ac:dyDescent="0.25">
      <c r="A1" s="200" t="s">
        <v>664</v>
      </c>
      <c r="B1" s="201" t="s">
        <v>24</v>
      </c>
      <c r="C1" s="202" t="s">
        <v>25</v>
      </c>
      <c r="D1" s="200" t="s">
        <v>837</v>
      </c>
      <c r="E1" s="203" t="s">
        <v>26</v>
      </c>
      <c r="F1" s="204" t="s">
        <v>27</v>
      </c>
      <c r="G1" s="205" t="s">
        <v>28</v>
      </c>
      <c r="H1" s="206" t="s">
        <v>29</v>
      </c>
      <c r="I1" s="206" t="s">
        <v>30</v>
      </c>
      <c r="J1" s="203" t="s">
        <v>31</v>
      </c>
      <c r="K1" s="201" t="s">
        <v>379</v>
      </c>
      <c r="L1" s="207" t="s">
        <v>0</v>
      </c>
      <c r="M1" s="208" t="s">
        <v>1</v>
      </c>
      <c r="N1" s="201" t="s">
        <v>381</v>
      </c>
      <c r="O1" s="206" t="s">
        <v>2</v>
      </c>
      <c r="P1" s="207" t="s">
        <v>33</v>
      </c>
      <c r="Q1" s="203" t="s">
        <v>838</v>
      </c>
      <c r="R1" s="203" t="s">
        <v>839</v>
      </c>
      <c r="S1" s="203" t="s">
        <v>840</v>
      </c>
      <c r="T1" s="203" t="s">
        <v>841</v>
      </c>
      <c r="U1" s="209" t="s">
        <v>842</v>
      </c>
      <c r="V1" s="201" t="s">
        <v>843</v>
      </c>
      <c r="W1" s="210" t="s">
        <v>844</v>
      </c>
      <c r="X1" s="210" t="s">
        <v>3</v>
      </c>
      <c r="Y1" s="210" t="s">
        <v>4</v>
      </c>
      <c r="Z1" s="211" t="s">
        <v>845</v>
      </c>
      <c r="AA1" s="211"/>
      <c r="AB1" s="212" t="s">
        <v>846</v>
      </c>
      <c r="AC1" s="200" t="s">
        <v>847</v>
      </c>
      <c r="AD1" s="209" t="s">
        <v>5</v>
      </c>
      <c r="AE1" s="213" t="s">
        <v>848</v>
      </c>
      <c r="AF1" s="213" t="s">
        <v>849</v>
      </c>
      <c r="AG1" s="214" t="s">
        <v>850</v>
      </c>
      <c r="AH1" s="209" t="s">
        <v>851</v>
      </c>
      <c r="AI1" s="203" t="s">
        <v>852</v>
      </c>
      <c r="AJ1" s="203" t="s">
        <v>853</v>
      </c>
      <c r="AK1" s="203" t="s">
        <v>854</v>
      </c>
      <c r="AL1" s="214" t="s">
        <v>34</v>
      </c>
      <c r="AM1" s="215"/>
      <c r="AN1" s="216" t="s">
        <v>855</v>
      </c>
      <c r="AO1" s="209" t="s">
        <v>19</v>
      </c>
      <c r="AP1" s="209" t="s">
        <v>20</v>
      </c>
      <c r="AQ1" s="203" t="s">
        <v>856</v>
      </c>
      <c r="AR1" s="203" t="s">
        <v>857</v>
      </c>
      <c r="AS1" s="217" t="s">
        <v>6</v>
      </c>
      <c r="AT1" s="217" t="s">
        <v>7</v>
      </c>
      <c r="AU1" s="217" t="s">
        <v>8</v>
      </c>
      <c r="AV1" s="217" t="s">
        <v>9</v>
      </c>
      <c r="AW1" s="217" t="s">
        <v>858</v>
      </c>
      <c r="AX1" s="217" t="s">
        <v>10</v>
      </c>
      <c r="AY1" s="217" t="s">
        <v>11</v>
      </c>
      <c r="AZ1" s="217" t="s">
        <v>12</v>
      </c>
      <c r="BA1" s="217" t="s">
        <v>13</v>
      </c>
      <c r="BB1" s="217" t="s">
        <v>14</v>
      </c>
      <c r="BC1" s="217" t="s">
        <v>15</v>
      </c>
      <c r="BD1" s="217" t="s">
        <v>16</v>
      </c>
      <c r="BE1" s="218" t="s">
        <v>17</v>
      </c>
      <c r="BF1" s="219"/>
      <c r="BG1" s="220" t="s">
        <v>859</v>
      </c>
      <c r="BH1" s="221" t="s">
        <v>860</v>
      </c>
      <c r="BI1" s="222" t="s">
        <v>861</v>
      </c>
      <c r="BJ1" s="223" t="s">
        <v>859</v>
      </c>
      <c r="BK1" s="221" t="s">
        <v>862</v>
      </c>
      <c r="BL1" s="222" t="s">
        <v>863</v>
      </c>
      <c r="BM1" s="223" t="s">
        <v>859</v>
      </c>
      <c r="BN1" s="221" t="s">
        <v>862</v>
      </c>
      <c r="BO1" s="222" t="s">
        <v>864</v>
      </c>
      <c r="BP1" s="223" t="s">
        <v>859</v>
      </c>
      <c r="BQ1" s="221" t="s">
        <v>862</v>
      </c>
      <c r="BR1" s="222" t="s">
        <v>865</v>
      </c>
      <c r="BS1" s="220" t="s">
        <v>859</v>
      </c>
      <c r="BT1" s="224" t="s">
        <v>862</v>
      </c>
      <c r="BU1" s="222" t="s">
        <v>866</v>
      </c>
      <c r="BV1" s="225" t="s">
        <v>859</v>
      </c>
      <c r="BW1" s="221" t="s">
        <v>862</v>
      </c>
      <c r="BX1" s="222" t="s">
        <v>867</v>
      </c>
      <c r="BY1" s="225" t="s">
        <v>859</v>
      </c>
      <c r="BZ1" s="221" t="s">
        <v>862</v>
      </c>
      <c r="CA1" s="222" t="s">
        <v>868</v>
      </c>
      <c r="CB1" s="225" t="s">
        <v>859</v>
      </c>
      <c r="CC1" s="221" t="s">
        <v>862</v>
      </c>
      <c r="CD1" s="222" t="s">
        <v>869</v>
      </c>
      <c r="CE1" s="225" t="s">
        <v>859</v>
      </c>
      <c r="CF1" s="221" t="s">
        <v>862</v>
      </c>
      <c r="CG1" s="222" t="s">
        <v>870</v>
      </c>
      <c r="CH1" s="225" t="s">
        <v>859</v>
      </c>
      <c r="CI1" s="221" t="s">
        <v>862</v>
      </c>
      <c r="CJ1" s="222" t="s">
        <v>871</v>
      </c>
      <c r="CK1" s="225" t="s">
        <v>859</v>
      </c>
      <c r="CL1" s="221" t="s">
        <v>862</v>
      </c>
      <c r="CM1" s="222" t="s">
        <v>872</v>
      </c>
      <c r="CN1" s="225" t="s">
        <v>859</v>
      </c>
      <c r="CO1" s="221" t="s">
        <v>862</v>
      </c>
      <c r="CP1" s="222" t="s">
        <v>873</v>
      </c>
      <c r="CQ1" s="221" t="s">
        <v>18</v>
      </c>
      <c r="CR1" s="226"/>
      <c r="CS1" s="227"/>
      <c r="CT1" s="228"/>
      <c r="CU1" s="228"/>
      <c r="CV1" s="228"/>
      <c r="CW1" s="228"/>
      <c r="CX1" s="228"/>
    </row>
    <row r="2" spans="1:102" x14ac:dyDescent="0.25">
      <c r="A2" s="229">
        <v>1</v>
      </c>
      <c r="B2" s="196">
        <v>43831</v>
      </c>
      <c r="C2" s="199">
        <v>77171858</v>
      </c>
      <c r="D2" s="197"/>
      <c r="E2" s="197" t="s">
        <v>665</v>
      </c>
      <c r="F2" s="198" t="s">
        <v>666</v>
      </c>
      <c r="G2" s="230">
        <v>214338028</v>
      </c>
      <c r="H2" s="197"/>
      <c r="I2" s="231" t="s">
        <v>667</v>
      </c>
      <c r="J2" s="197">
        <v>20200029</v>
      </c>
      <c r="K2" s="196">
        <v>43831</v>
      </c>
      <c r="L2" s="230">
        <v>214338028</v>
      </c>
      <c r="M2" s="197">
        <v>20200001</v>
      </c>
      <c r="N2" s="196">
        <v>43831</v>
      </c>
      <c r="O2" s="231">
        <v>2101020901</v>
      </c>
      <c r="P2" s="230">
        <v>214338028</v>
      </c>
      <c r="Q2" s="197" t="s">
        <v>874</v>
      </c>
      <c r="R2" s="197">
        <v>27815</v>
      </c>
      <c r="S2" s="196">
        <v>43538</v>
      </c>
      <c r="T2" s="197" t="s">
        <v>875</v>
      </c>
      <c r="U2" s="232" t="s">
        <v>876</v>
      </c>
      <c r="V2" s="196">
        <v>43538</v>
      </c>
      <c r="W2" s="196">
        <v>43904</v>
      </c>
      <c r="X2" s="196">
        <v>43983</v>
      </c>
      <c r="Y2" s="196">
        <v>44012</v>
      </c>
      <c r="Z2" s="197" t="s">
        <v>877</v>
      </c>
      <c r="AA2" s="197"/>
      <c r="AB2" s="233"/>
      <c r="AC2" s="195"/>
      <c r="AD2" s="234"/>
      <c r="AE2" s="197"/>
      <c r="AF2" s="197"/>
      <c r="AG2" s="197"/>
      <c r="AH2" s="197"/>
      <c r="AI2" s="197"/>
      <c r="AJ2" s="197"/>
      <c r="AK2" s="197"/>
      <c r="AL2" s="197"/>
      <c r="AM2" s="197"/>
      <c r="AN2" s="197"/>
      <c r="AO2" s="197"/>
      <c r="AP2" s="197"/>
      <c r="AQ2" s="197"/>
      <c r="AR2" s="197"/>
      <c r="AS2" s="232">
        <v>36709828</v>
      </c>
      <c r="AT2" s="235">
        <v>34341452</v>
      </c>
      <c r="AU2" s="235">
        <v>36709828</v>
      </c>
      <c r="AV2" s="235">
        <v>35525640</v>
      </c>
      <c r="AW2" s="235">
        <v>36709828</v>
      </c>
      <c r="AX2" s="235">
        <v>0</v>
      </c>
      <c r="AY2" s="235">
        <v>0</v>
      </c>
      <c r="AZ2" s="235">
        <v>0</v>
      </c>
      <c r="BA2" s="235">
        <v>0</v>
      </c>
      <c r="BB2" s="235">
        <v>0</v>
      </c>
      <c r="BC2" s="235">
        <v>0</v>
      </c>
      <c r="BD2" s="235">
        <v>0</v>
      </c>
      <c r="BE2" s="236">
        <f>G2+AD2-AS2-AT2-AU2-AV2-AW2-AX2-AY2-AZ2-BA2-BB2-BC2-BD2</f>
        <v>34341452</v>
      </c>
      <c r="BF2" s="237"/>
      <c r="BG2" s="238"/>
      <c r="BH2" s="239"/>
      <c r="BI2" s="240"/>
      <c r="BJ2" s="241"/>
      <c r="BK2" s="239"/>
      <c r="BL2" s="240"/>
      <c r="BM2" s="238"/>
      <c r="BN2" s="239"/>
      <c r="BO2" s="240"/>
      <c r="BP2" s="238"/>
      <c r="BQ2" s="239"/>
      <c r="BR2" s="240"/>
      <c r="BS2" s="242"/>
      <c r="BT2" s="243"/>
      <c r="BU2" s="240"/>
      <c r="BV2" s="244"/>
      <c r="BW2" s="245"/>
      <c r="BX2" s="246"/>
      <c r="BY2" s="239"/>
      <c r="BZ2" s="239"/>
      <c r="CA2" s="246"/>
      <c r="CB2" s="239"/>
      <c r="CC2" s="239"/>
      <c r="CD2" s="246"/>
      <c r="CE2" s="239"/>
      <c r="CF2" s="239"/>
      <c r="CG2" s="246"/>
      <c r="CH2" s="239"/>
      <c r="CI2" s="239"/>
      <c r="CJ2" s="246"/>
      <c r="CK2" s="239"/>
      <c r="CL2" s="239"/>
      <c r="CM2" s="246"/>
      <c r="CN2" s="239"/>
      <c r="CO2" s="239"/>
      <c r="CP2" s="246"/>
      <c r="CQ2" s="247">
        <f>BI2+BL2+BO2+BR2+BU2+BX2+CA2+CD2+CG2+CJ2+CM2+CP2</f>
        <v>0</v>
      </c>
      <c r="CR2" s="248" t="s">
        <v>878</v>
      </c>
    </row>
    <row r="3" spans="1:102" x14ac:dyDescent="0.25">
      <c r="A3" s="195">
        <v>2</v>
      </c>
      <c r="B3" s="196">
        <v>43831</v>
      </c>
      <c r="C3" s="199">
        <v>93134205</v>
      </c>
      <c r="D3" s="197"/>
      <c r="E3" s="197" t="s">
        <v>42</v>
      </c>
      <c r="F3" s="198" t="s">
        <v>668</v>
      </c>
      <c r="G3" s="230">
        <v>205471200</v>
      </c>
      <c r="H3" s="197"/>
      <c r="I3" s="231" t="s">
        <v>667</v>
      </c>
      <c r="J3" s="197">
        <v>20200030</v>
      </c>
      <c r="K3" s="196">
        <v>43831</v>
      </c>
      <c r="L3" s="230">
        <v>205471200</v>
      </c>
      <c r="M3" s="197">
        <v>20200002</v>
      </c>
      <c r="N3" s="196">
        <v>43831</v>
      </c>
      <c r="O3" s="231">
        <v>2101020901</v>
      </c>
      <c r="P3" s="230">
        <v>205471200</v>
      </c>
      <c r="Q3" s="197" t="s">
        <v>874</v>
      </c>
      <c r="R3" s="197">
        <v>14643</v>
      </c>
      <c r="S3" s="196">
        <v>43847</v>
      </c>
      <c r="T3" s="197" t="s">
        <v>875</v>
      </c>
      <c r="U3" s="232" t="s">
        <v>876</v>
      </c>
      <c r="V3" s="197"/>
      <c r="W3" s="196">
        <v>43890</v>
      </c>
      <c r="X3" s="196">
        <v>43831</v>
      </c>
      <c r="Y3" s="196">
        <v>44012</v>
      </c>
      <c r="Z3" s="197" t="s">
        <v>877</v>
      </c>
      <c r="AA3" s="197"/>
      <c r="AB3" s="233"/>
      <c r="AC3" s="195"/>
      <c r="AD3" s="234"/>
      <c r="AE3" s="197"/>
      <c r="AF3" s="197"/>
      <c r="AG3" s="197"/>
      <c r="AH3" s="197"/>
      <c r="AI3" s="197"/>
      <c r="AJ3" s="197"/>
      <c r="AK3" s="197"/>
      <c r="AL3" s="197"/>
      <c r="AM3" s="197"/>
      <c r="AN3" s="197"/>
      <c r="AO3" s="197"/>
      <c r="AP3" s="197"/>
      <c r="AQ3" s="197"/>
      <c r="AR3" s="197"/>
      <c r="AS3" s="235">
        <v>35191200</v>
      </c>
      <c r="AT3" s="235">
        <v>30650400</v>
      </c>
      <c r="AU3" s="235">
        <v>27244800</v>
      </c>
      <c r="AV3" s="235">
        <v>27244800</v>
      </c>
      <c r="AW3" s="235">
        <v>26109600</v>
      </c>
      <c r="AX3" s="235">
        <v>0</v>
      </c>
      <c r="AY3" s="235">
        <v>0</v>
      </c>
      <c r="AZ3" s="235">
        <v>0</v>
      </c>
      <c r="BA3" s="235">
        <v>0</v>
      </c>
      <c r="BB3" s="235">
        <v>0</v>
      </c>
      <c r="BC3" s="235">
        <v>0</v>
      </c>
      <c r="BD3" s="235">
        <v>0</v>
      </c>
      <c r="BE3" s="236">
        <f t="shared" ref="BE3:BE66" si="0">G3+AD3-AS3-AT3-AU3-AV3-AW3-AX3-AY3-AZ3-BA3-BB3-BC3-BD3</f>
        <v>59030400</v>
      </c>
      <c r="BF3" s="249"/>
      <c r="BG3" s="250"/>
      <c r="BH3" s="251"/>
      <c r="BI3" s="240"/>
      <c r="BJ3" s="239"/>
      <c r="BK3" s="239"/>
      <c r="BL3" s="251"/>
      <c r="BM3" s="239"/>
      <c r="BN3" s="239"/>
      <c r="BO3" s="240"/>
      <c r="BP3" s="239"/>
      <c r="BQ3" s="252"/>
      <c r="BR3" s="251"/>
      <c r="BS3" s="253"/>
      <c r="BT3" s="254"/>
      <c r="BU3" s="251"/>
      <c r="BV3" s="255"/>
      <c r="BW3" s="256"/>
      <c r="BX3" s="257"/>
      <c r="BY3" s="258"/>
      <c r="BZ3" s="239"/>
      <c r="CA3" s="257"/>
      <c r="CB3" s="239"/>
      <c r="CC3" s="239"/>
      <c r="CD3" s="257"/>
      <c r="CE3" s="239"/>
      <c r="CF3" s="239"/>
      <c r="CG3" s="257"/>
      <c r="CH3" s="239"/>
      <c r="CI3" s="239"/>
      <c r="CJ3" s="257"/>
      <c r="CK3" s="239"/>
      <c r="CL3" s="239"/>
      <c r="CM3" s="257"/>
      <c r="CN3" s="239"/>
      <c r="CO3" s="239"/>
      <c r="CP3" s="257"/>
      <c r="CQ3" s="247">
        <f t="shared" ref="CQ3:CQ66" si="1">BI3+BL3+BO3+BR3+BU3+BX3+CA3+CD3+CG3+CJ3+CM3+CP3</f>
        <v>0</v>
      </c>
      <c r="CR3" s="248" t="s">
        <v>879</v>
      </c>
    </row>
    <row r="4" spans="1:102" x14ac:dyDescent="0.25">
      <c r="A4" s="195">
        <v>3</v>
      </c>
      <c r="B4" s="196">
        <v>43831</v>
      </c>
      <c r="C4" s="199">
        <v>901148645</v>
      </c>
      <c r="D4" s="197"/>
      <c r="E4" s="197" t="s">
        <v>669</v>
      </c>
      <c r="F4" s="198" t="s">
        <v>670</v>
      </c>
      <c r="G4" s="230">
        <v>280550000</v>
      </c>
      <c r="H4" s="197"/>
      <c r="I4" s="231" t="s">
        <v>667</v>
      </c>
      <c r="J4" s="197">
        <v>20200031</v>
      </c>
      <c r="K4" s="196">
        <v>43831</v>
      </c>
      <c r="L4" s="230">
        <v>280550000</v>
      </c>
      <c r="M4" s="197">
        <v>20200003</v>
      </c>
      <c r="N4" s="196">
        <v>43831</v>
      </c>
      <c r="O4" s="231">
        <v>2101020901</v>
      </c>
      <c r="P4" s="230">
        <v>280550000</v>
      </c>
      <c r="Q4" s="197" t="s">
        <v>880</v>
      </c>
      <c r="R4" s="197" t="s">
        <v>881</v>
      </c>
      <c r="S4" s="196">
        <v>43832</v>
      </c>
      <c r="T4" s="197" t="s">
        <v>882</v>
      </c>
      <c r="U4" s="232">
        <v>112220000</v>
      </c>
      <c r="V4" s="196">
        <v>43831</v>
      </c>
      <c r="W4" s="196">
        <v>44134</v>
      </c>
      <c r="X4" s="196">
        <v>43831</v>
      </c>
      <c r="Y4" s="196">
        <v>44012</v>
      </c>
      <c r="Z4" s="197" t="s">
        <v>877</v>
      </c>
      <c r="AA4" s="197"/>
      <c r="AB4" s="233"/>
      <c r="AC4" s="195"/>
      <c r="AD4" s="234"/>
      <c r="AE4" s="197"/>
      <c r="AF4" s="197"/>
      <c r="AG4" s="197"/>
      <c r="AH4" s="197"/>
      <c r="AI4" s="197"/>
      <c r="AJ4" s="197"/>
      <c r="AK4" s="197"/>
      <c r="AL4" s="197"/>
      <c r="AM4" s="197"/>
      <c r="AN4" s="197"/>
      <c r="AO4" s="197"/>
      <c r="AP4" s="197"/>
      <c r="AQ4" s="197"/>
      <c r="AR4" s="197"/>
      <c r="AS4" s="235">
        <v>48050000</v>
      </c>
      <c r="AT4" s="235">
        <v>44950000</v>
      </c>
      <c r="AU4" s="235">
        <v>48050000</v>
      </c>
      <c r="AV4" s="235">
        <v>46500000</v>
      </c>
      <c r="AW4" s="235">
        <v>48050000</v>
      </c>
      <c r="AX4" s="235">
        <v>0</v>
      </c>
      <c r="AY4" s="235">
        <v>0</v>
      </c>
      <c r="AZ4" s="235">
        <v>0</v>
      </c>
      <c r="BA4" s="235">
        <v>0</v>
      </c>
      <c r="BB4" s="235">
        <v>0</v>
      </c>
      <c r="BC4" s="235">
        <v>0</v>
      </c>
      <c r="BD4" s="235">
        <v>0</v>
      </c>
      <c r="BE4" s="236">
        <f t="shared" si="0"/>
        <v>44950000</v>
      </c>
      <c r="BF4" s="259"/>
      <c r="BG4" s="239"/>
      <c r="BH4" s="239"/>
      <c r="BI4" s="240"/>
      <c r="BJ4" s="239"/>
      <c r="BK4" s="239"/>
      <c r="BL4" s="240"/>
      <c r="BM4" s="239"/>
      <c r="BN4" s="239"/>
      <c r="BO4" s="240"/>
      <c r="BP4" s="239"/>
      <c r="BQ4" s="239"/>
      <c r="BR4" s="240"/>
      <c r="BS4" s="239"/>
      <c r="BT4" s="239"/>
      <c r="BU4" s="239"/>
      <c r="BV4" s="260"/>
      <c r="BW4" s="239"/>
      <c r="BX4" s="239"/>
      <c r="BY4" s="239"/>
      <c r="BZ4" s="239"/>
      <c r="CA4" s="251"/>
      <c r="CB4" s="239"/>
      <c r="CC4" s="239"/>
      <c r="CD4" s="251"/>
      <c r="CE4" s="239"/>
      <c r="CF4" s="239"/>
      <c r="CG4" s="251"/>
      <c r="CH4" s="239"/>
      <c r="CI4" s="239"/>
      <c r="CJ4" s="251"/>
      <c r="CK4" s="239"/>
      <c r="CL4" s="239"/>
      <c r="CM4" s="251"/>
      <c r="CN4" s="239"/>
      <c r="CO4" s="239"/>
      <c r="CP4" s="251"/>
      <c r="CQ4" s="247">
        <f t="shared" si="1"/>
        <v>0</v>
      </c>
      <c r="CR4" s="248" t="s">
        <v>883</v>
      </c>
    </row>
    <row r="5" spans="1:102" x14ac:dyDescent="0.25">
      <c r="A5" s="195">
        <v>4</v>
      </c>
      <c r="B5" s="196">
        <v>43831</v>
      </c>
      <c r="C5" s="199">
        <v>10934442</v>
      </c>
      <c r="D5" s="197"/>
      <c r="E5" s="197" t="s">
        <v>671</v>
      </c>
      <c r="F5" s="198" t="s">
        <v>672</v>
      </c>
      <c r="G5" s="230">
        <v>171950000</v>
      </c>
      <c r="H5" s="197"/>
      <c r="I5" s="231" t="s">
        <v>667</v>
      </c>
      <c r="J5" s="197">
        <v>20200032</v>
      </c>
      <c r="K5" s="196">
        <v>43831</v>
      </c>
      <c r="L5" s="230">
        <v>171950000</v>
      </c>
      <c r="M5" s="197">
        <v>20200004</v>
      </c>
      <c r="N5" s="196">
        <v>43831</v>
      </c>
      <c r="O5" s="231">
        <v>2101020901</v>
      </c>
      <c r="P5" s="230">
        <v>171950000</v>
      </c>
      <c r="Q5" s="197" t="s">
        <v>874</v>
      </c>
      <c r="R5" s="197">
        <v>7301</v>
      </c>
      <c r="S5" s="196">
        <v>43826</v>
      </c>
      <c r="T5" s="197" t="s">
        <v>875</v>
      </c>
      <c r="U5" s="234" t="s">
        <v>884</v>
      </c>
      <c r="V5" s="196">
        <v>43826</v>
      </c>
      <c r="W5" s="196">
        <v>44192</v>
      </c>
      <c r="X5" s="196">
        <v>43831</v>
      </c>
      <c r="Y5" s="196">
        <v>44012</v>
      </c>
      <c r="Z5" s="197" t="s">
        <v>877</v>
      </c>
      <c r="AA5" s="197"/>
      <c r="AB5" s="233"/>
      <c r="AC5" s="195"/>
      <c r="AD5" s="234"/>
      <c r="AE5" s="197"/>
      <c r="AF5" s="197"/>
      <c r="AG5" s="197"/>
      <c r="AH5" s="197"/>
      <c r="AI5" s="197"/>
      <c r="AJ5" s="197"/>
      <c r="AK5" s="197"/>
      <c r="AL5" s="197"/>
      <c r="AM5" s="197"/>
      <c r="AN5" s="197"/>
      <c r="AO5" s="197"/>
      <c r="AP5" s="197"/>
      <c r="AQ5" s="197"/>
      <c r="AR5" s="197"/>
      <c r="AS5" s="261">
        <v>29450000</v>
      </c>
      <c r="AT5" s="235">
        <v>27550000</v>
      </c>
      <c r="AU5" s="235">
        <v>29450000</v>
      </c>
      <c r="AV5" s="235">
        <v>28500000</v>
      </c>
      <c r="AW5" s="235">
        <v>29450000</v>
      </c>
      <c r="AX5" s="235">
        <v>0</v>
      </c>
      <c r="AY5" s="235">
        <v>0</v>
      </c>
      <c r="AZ5" s="235">
        <v>0</v>
      </c>
      <c r="BA5" s="235">
        <v>0</v>
      </c>
      <c r="BB5" s="235">
        <v>0</v>
      </c>
      <c r="BC5" s="235">
        <v>0</v>
      </c>
      <c r="BD5" s="235">
        <v>0</v>
      </c>
      <c r="BE5" s="236">
        <f t="shared" si="0"/>
        <v>27550000</v>
      </c>
      <c r="BF5" s="262"/>
      <c r="BG5" s="263">
        <v>43879</v>
      </c>
      <c r="BH5" s="252">
        <v>20200301</v>
      </c>
      <c r="BI5" s="264">
        <v>26210500</v>
      </c>
      <c r="BJ5" s="263">
        <v>43929</v>
      </c>
      <c r="BK5" s="252">
        <v>20200582</v>
      </c>
      <c r="BL5" s="264">
        <v>24519500</v>
      </c>
      <c r="BM5" s="252"/>
      <c r="BN5" s="252"/>
      <c r="BO5" s="264"/>
      <c r="BP5" s="252"/>
      <c r="BQ5" s="252"/>
      <c r="BR5" s="264"/>
      <c r="BS5" s="252"/>
      <c r="BT5" s="252"/>
      <c r="BU5" s="252"/>
      <c r="BV5" s="265"/>
      <c r="BW5" s="252"/>
      <c r="BX5" s="252"/>
      <c r="BY5" s="252"/>
      <c r="BZ5" s="252"/>
      <c r="CA5" s="266"/>
      <c r="CB5" s="252"/>
      <c r="CC5" s="252"/>
      <c r="CD5" s="266"/>
      <c r="CE5" s="252"/>
      <c r="CF5" s="252"/>
      <c r="CG5" s="266"/>
      <c r="CH5" s="252"/>
      <c r="CI5" s="252"/>
      <c r="CJ5" s="266"/>
      <c r="CK5" s="252"/>
      <c r="CL5" s="252"/>
      <c r="CM5" s="266"/>
      <c r="CN5" s="252"/>
      <c r="CO5" s="252"/>
      <c r="CP5" s="266"/>
      <c r="CQ5" s="247">
        <f t="shared" si="1"/>
        <v>50730000</v>
      </c>
      <c r="CR5" s="267" t="s">
        <v>885</v>
      </c>
    </row>
    <row r="6" spans="1:102" x14ac:dyDescent="0.25">
      <c r="A6" s="478">
        <v>5</v>
      </c>
      <c r="B6" s="485">
        <v>43831</v>
      </c>
      <c r="C6" s="493">
        <v>900459733</v>
      </c>
      <c r="D6" s="478"/>
      <c r="E6" s="507" t="s">
        <v>673</v>
      </c>
      <c r="F6" s="509" t="s">
        <v>674</v>
      </c>
      <c r="G6" s="484">
        <v>138494400</v>
      </c>
      <c r="H6" s="478"/>
      <c r="I6" s="494" t="s">
        <v>675</v>
      </c>
      <c r="J6" s="478">
        <v>20200033</v>
      </c>
      <c r="K6" s="485">
        <v>43831</v>
      </c>
      <c r="L6" s="484">
        <v>138494400</v>
      </c>
      <c r="M6" s="478">
        <v>20200005</v>
      </c>
      <c r="N6" s="485">
        <v>43831</v>
      </c>
      <c r="O6" s="494">
        <v>2101020901</v>
      </c>
      <c r="P6" s="484">
        <v>138494400</v>
      </c>
      <c r="Q6" s="197" t="s">
        <v>641</v>
      </c>
      <c r="R6" s="197" t="s">
        <v>886</v>
      </c>
      <c r="S6" s="196">
        <v>43806</v>
      </c>
      <c r="T6" s="197" t="s">
        <v>875</v>
      </c>
      <c r="U6" s="234">
        <v>300000000</v>
      </c>
      <c r="V6" s="196">
        <v>43677</v>
      </c>
      <c r="W6" s="196">
        <v>44042</v>
      </c>
      <c r="X6" s="196">
        <v>43841</v>
      </c>
      <c r="Y6" s="196">
        <v>44012</v>
      </c>
      <c r="Z6" s="494" t="s">
        <v>877</v>
      </c>
      <c r="AA6" s="494"/>
      <c r="AB6" s="233"/>
      <c r="AC6" s="195"/>
      <c r="AD6" s="234"/>
      <c r="AE6" s="197"/>
      <c r="AF6" s="197"/>
      <c r="AG6" s="197"/>
      <c r="AH6" s="197"/>
      <c r="AI6" s="197"/>
      <c r="AJ6" s="197"/>
      <c r="AK6" s="197"/>
      <c r="AL6" s="197"/>
      <c r="AM6" s="197"/>
      <c r="AN6" s="197"/>
      <c r="AO6" s="197"/>
      <c r="AP6" s="197"/>
      <c r="AQ6" s="197"/>
      <c r="AR6" s="197"/>
      <c r="AS6" s="536">
        <v>20433600</v>
      </c>
      <c r="AT6" s="528">
        <v>23839200</v>
      </c>
      <c r="AU6" s="482">
        <v>24974400</v>
      </c>
      <c r="AV6" s="482">
        <v>22704000</v>
      </c>
      <c r="AW6" s="482">
        <v>0</v>
      </c>
      <c r="AX6" s="235">
        <v>0</v>
      </c>
      <c r="AY6" s="235">
        <v>0</v>
      </c>
      <c r="AZ6" s="235">
        <v>0</v>
      </c>
      <c r="BA6" s="235">
        <v>0</v>
      </c>
      <c r="BB6" s="235">
        <v>0</v>
      </c>
      <c r="BC6" s="235">
        <v>0</v>
      </c>
      <c r="BD6" s="482">
        <v>0</v>
      </c>
      <c r="BE6" s="472">
        <f t="shared" si="0"/>
        <v>46543200</v>
      </c>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510">
        <f t="shared" si="1"/>
        <v>0</v>
      </c>
      <c r="CR6" s="487" t="s">
        <v>887</v>
      </c>
      <c r="CS6" s="488"/>
      <c r="CT6" s="488"/>
      <c r="CU6" s="488"/>
      <c r="CV6" s="488"/>
      <c r="CW6" s="488"/>
      <c r="CX6" s="488"/>
    </row>
    <row r="7" spans="1:102" x14ac:dyDescent="0.25">
      <c r="A7" s="478"/>
      <c r="B7" s="485"/>
      <c r="C7" s="493"/>
      <c r="D7" s="478"/>
      <c r="E7" s="507"/>
      <c r="F7" s="509"/>
      <c r="G7" s="484"/>
      <c r="H7" s="478"/>
      <c r="I7" s="494"/>
      <c r="J7" s="478"/>
      <c r="K7" s="485"/>
      <c r="L7" s="484"/>
      <c r="M7" s="478"/>
      <c r="N7" s="485"/>
      <c r="O7" s="494"/>
      <c r="P7" s="484"/>
      <c r="Q7" s="197" t="s">
        <v>641</v>
      </c>
      <c r="R7" s="197" t="s">
        <v>888</v>
      </c>
      <c r="S7" s="196">
        <v>43832</v>
      </c>
      <c r="T7" s="197" t="s">
        <v>882</v>
      </c>
      <c r="U7" s="234">
        <v>27698880</v>
      </c>
      <c r="V7" s="196">
        <v>43831</v>
      </c>
      <c r="W7" s="196">
        <v>44145</v>
      </c>
      <c r="X7" s="196">
        <v>43841</v>
      </c>
      <c r="Y7" s="196">
        <v>44012</v>
      </c>
      <c r="Z7" s="494"/>
      <c r="AA7" s="494"/>
      <c r="AB7" s="233"/>
      <c r="AC7" s="197"/>
      <c r="AD7" s="234"/>
      <c r="AE7" s="197"/>
      <c r="AF7" s="197"/>
      <c r="AG7" s="197"/>
      <c r="AH7" s="197"/>
      <c r="AI7" s="197"/>
      <c r="AJ7" s="197"/>
      <c r="AK7" s="197"/>
      <c r="AL7" s="197"/>
      <c r="AM7" s="197"/>
      <c r="AN7" s="197"/>
      <c r="AO7" s="197"/>
      <c r="AP7" s="197"/>
      <c r="AQ7" s="197"/>
      <c r="AR7" s="197"/>
      <c r="AS7" s="536"/>
      <c r="AT7" s="528"/>
      <c r="AU7" s="483"/>
      <c r="AV7" s="483"/>
      <c r="AW7" s="483"/>
      <c r="AX7" s="235">
        <v>0</v>
      </c>
      <c r="AY7" s="235">
        <v>0</v>
      </c>
      <c r="AZ7" s="235">
        <v>0</v>
      </c>
      <c r="BA7" s="235">
        <v>0</v>
      </c>
      <c r="BB7" s="235">
        <v>0</v>
      </c>
      <c r="BC7" s="235">
        <v>0</v>
      </c>
      <c r="BD7" s="483"/>
      <c r="BE7" s="473"/>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511"/>
      <c r="CR7" s="487"/>
      <c r="CS7" s="488"/>
      <c r="CT7" s="488"/>
      <c r="CU7" s="488"/>
      <c r="CV7" s="488"/>
      <c r="CW7" s="488"/>
      <c r="CX7" s="488"/>
    </row>
    <row r="8" spans="1:102" x14ac:dyDescent="0.25">
      <c r="A8" s="195">
        <v>6</v>
      </c>
      <c r="B8" s="196">
        <v>43831</v>
      </c>
      <c r="C8" s="199">
        <v>19125211</v>
      </c>
      <c r="D8" s="197"/>
      <c r="E8" s="197" t="s">
        <v>347</v>
      </c>
      <c r="F8" s="198" t="s">
        <v>676</v>
      </c>
      <c r="G8" s="230">
        <v>11400000</v>
      </c>
      <c r="H8" s="197"/>
      <c r="I8" s="231" t="s">
        <v>677</v>
      </c>
      <c r="J8" s="197">
        <v>20200034</v>
      </c>
      <c r="K8" s="196">
        <v>43831</v>
      </c>
      <c r="L8" s="230">
        <v>11400000</v>
      </c>
      <c r="M8" s="197">
        <v>20200006</v>
      </c>
      <c r="N8" s="196">
        <v>43831</v>
      </c>
      <c r="O8" s="231">
        <v>2101020901</v>
      </c>
      <c r="P8" s="230">
        <v>11400000</v>
      </c>
      <c r="Q8" s="197" t="s">
        <v>874</v>
      </c>
      <c r="R8" s="197">
        <v>28796</v>
      </c>
      <c r="S8" s="196">
        <v>43798</v>
      </c>
      <c r="T8" s="197" t="s">
        <v>875</v>
      </c>
      <c r="U8" s="234" t="s">
        <v>884</v>
      </c>
      <c r="V8" s="196">
        <v>43798</v>
      </c>
      <c r="W8" s="196">
        <v>44155</v>
      </c>
      <c r="X8" s="196">
        <v>43850</v>
      </c>
      <c r="Y8" s="196">
        <v>44012</v>
      </c>
      <c r="Z8" s="197" t="s">
        <v>877</v>
      </c>
      <c r="AA8" s="197"/>
      <c r="AB8" s="233"/>
      <c r="AC8" s="195"/>
      <c r="AD8" s="234"/>
      <c r="AE8" s="197"/>
      <c r="AF8" s="197"/>
      <c r="AG8" s="197"/>
      <c r="AH8" s="197"/>
      <c r="AI8" s="197"/>
      <c r="AJ8" s="197"/>
      <c r="AK8" s="197"/>
      <c r="AL8" s="197"/>
      <c r="AM8" s="197"/>
      <c r="AN8" s="197"/>
      <c r="AO8" s="197"/>
      <c r="AP8" s="197"/>
      <c r="AQ8" s="197"/>
      <c r="AR8" s="197"/>
      <c r="AS8" s="268">
        <v>1900000</v>
      </c>
      <c r="AT8" s="235">
        <v>0</v>
      </c>
      <c r="AU8" s="235">
        <v>1900000</v>
      </c>
      <c r="AV8" s="235">
        <v>0</v>
      </c>
      <c r="AW8" s="235">
        <v>0</v>
      </c>
      <c r="AX8" s="235">
        <v>0</v>
      </c>
      <c r="AY8" s="235">
        <v>0</v>
      </c>
      <c r="AZ8" s="235">
        <v>0</v>
      </c>
      <c r="BA8" s="235">
        <v>0</v>
      </c>
      <c r="BB8" s="235">
        <v>0</v>
      </c>
      <c r="BC8" s="235">
        <v>0</v>
      </c>
      <c r="BD8" s="235">
        <v>0</v>
      </c>
      <c r="BE8" s="236">
        <f t="shared" si="0"/>
        <v>7600000</v>
      </c>
      <c r="BF8" s="262"/>
      <c r="BG8" s="263">
        <v>43929</v>
      </c>
      <c r="BH8" s="252">
        <v>20200580</v>
      </c>
      <c r="BI8" s="264">
        <v>1900000</v>
      </c>
      <c r="BJ8" s="252"/>
      <c r="BK8" s="252"/>
      <c r="BL8" s="264"/>
      <c r="BM8" s="252"/>
      <c r="BN8" s="252"/>
      <c r="BO8" s="264"/>
      <c r="BP8" s="252"/>
      <c r="BQ8" s="252"/>
      <c r="BR8" s="264"/>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47">
        <f t="shared" si="1"/>
        <v>1900000</v>
      </c>
      <c r="CR8" s="267" t="s">
        <v>889</v>
      </c>
    </row>
    <row r="9" spans="1:102" x14ac:dyDescent="0.25">
      <c r="A9" s="478">
        <v>7</v>
      </c>
      <c r="B9" s="485">
        <v>43831</v>
      </c>
      <c r="C9" s="493">
        <v>900459733</v>
      </c>
      <c r="D9" s="478"/>
      <c r="E9" s="507" t="s">
        <v>673</v>
      </c>
      <c r="F9" s="509" t="s">
        <v>678</v>
      </c>
      <c r="G9" s="484">
        <v>23400000</v>
      </c>
      <c r="H9" s="478"/>
      <c r="I9" s="494" t="s">
        <v>677</v>
      </c>
      <c r="J9" s="478">
        <v>20200035</v>
      </c>
      <c r="K9" s="485">
        <v>43831</v>
      </c>
      <c r="L9" s="484">
        <v>23400000</v>
      </c>
      <c r="M9" s="478">
        <v>20200007</v>
      </c>
      <c r="N9" s="485">
        <v>43831</v>
      </c>
      <c r="O9" s="494">
        <v>2101020901</v>
      </c>
      <c r="P9" s="484">
        <v>23400000</v>
      </c>
      <c r="Q9" s="197" t="s">
        <v>641</v>
      </c>
      <c r="R9" s="197" t="s">
        <v>886</v>
      </c>
      <c r="S9" s="196">
        <v>43806</v>
      </c>
      <c r="T9" s="197" t="s">
        <v>875</v>
      </c>
      <c r="U9" s="234">
        <v>300000000</v>
      </c>
      <c r="V9" s="196">
        <v>43677</v>
      </c>
      <c r="W9" s="196">
        <v>44042</v>
      </c>
      <c r="X9" s="485">
        <v>43840</v>
      </c>
      <c r="Y9" s="485">
        <v>44012</v>
      </c>
      <c r="Z9" s="494" t="s">
        <v>877</v>
      </c>
      <c r="AA9" s="494"/>
      <c r="AB9" s="532"/>
      <c r="AC9" s="530"/>
      <c r="AD9" s="534"/>
      <c r="AE9" s="530"/>
      <c r="AF9" s="530"/>
      <c r="AG9" s="530"/>
      <c r="AH9" s="530"/>
      <c r="AI9" s="530"/>
      <c r="AJ9" s="530"/>
      <c r="AK9" s="530"/>
      <c r="AL9" s="530"/>
      <c r="AM9" s="530"/>
      <c r="AN9" s="530"/>
      <c r="AO9" s="530"/>
      <c r="AP9" s="530"/>
      <c r="AQ9" s="530"/>
      <c r="AR9" s="530"/>
      <c r="AS9" s="528">
        <v>3900000</v>
      </c>
      <c r="AT9" s="528">
        <v>3900000</v>
      </c>
      <c r="AU9" s="528">
        <v>3900000</v>
      </c>
      <c r="AV9" s="528">
        <v>0</v>
      </c>
      <c r="AW9" s="528">
        <v>0</v>
      </c>
      <c r="AX9" s="528">
        <v>0</v>
      </c>
      <c r="AY9" s="528">
        <v>0</v>
      </c>
      <c r="AZ9" s="528">
        <v>0</v>
      </c>
      <c r="BA9" s="528">
        <v>0</v>
      </c>
      <c r="BB9" s="528">
        <v>0</v>
      </c>
      <c r="BC9" s="528">
        <v>0</v>
      </c>
      <c r="BD9" s="528">
        <v>0</v>
      </c>
      <c r="BE9" s="529">
        <f t="shared" si="0"/>
        <v>11700000</v>
      </c>
      <c r="BF9" s="476"/>
      <c r="BG9" s="476"/>
      <c r="BH9" s="476"/>
      <c r="BI9" s="524"/>
      <c r="BJ9" s="476"/>
      <c r="BK9" s="476"/>
      <c r="BL9" s="524"/>
      <c r="BM9" s="476"/>
      <c r="BN9" s="476"/>
      <c r="BO9" s="524"/>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510">
        <f t="shared" si="1"/>
        <v>0</v>
      </c>
      <c r="CR9" s="487" t="s">
        <v>890</v>
      </c>
      <c r="CS9" s="488"/>
      <c r="CT9" s="488"/>
      <c r="CU9" s="488"/>
      <c r="CV9" s="488"/>
      <c r="CW9" s="488"/>
      <c r="CX9" s="488"/>
    </row>
    <row r="10" spans="1:102" x14ac:dyDescent="0.25">
      <c r="A10" s="478"/>
      <c r="B10" s="485"/>
      <c r="C10" s="493"/>
      <c r="D10" s="478"/>
      <c r="E10" s="507"/>
      <c r="F10" s="509"/>
      <c r="G10" s="484"/>
      <c r="H10" s="478"/>
      <c r="I10" s="494"/>
      <c r="J10" s="478"/>
      <c r="K10" s="478"/>
      <c r="L10" s="484"/>
      <c r="M10" s="478"/>
      <c r="N10" s="478"/>
      <c r="O10" s="494"/>
      <c r="P10" s="484"/>
      <c r="Q10" s="197" t="s">
        <v>641</v>
      </c>
      <c r="R10" s="197" t="s">
        <v>891</v>
      </c>
      <c r="S10" s="196">
        <v>43832</v>
      </c>
      <c r="T10" s="197" t="s">
        <v>882</v>
      </c>
      <c r="U10" s="234">
        <v>2340000</v>
      </c>
      <c r="V10" s="196">
        <v>43831</v>
      </c>
      <c r="W10" s="196">
        <v>44145</v>
      </c>
      <c r="X10" s="485"/>
      <c r="Y10" s="485"/>
      <c r="Z10" s="494"/>
      <c r="AA10" s="494"/>
      <c r="AB10" s="533"/>
      <c r="AC10" s="531"/>
      <c r="AD10" s="535"/>
      <c r="AE10" s="531"/>
      <c r="AF10" s="531"/>
      <c r="AG10" s="531"/>
      <c r="AH10" s="531"/>
      <c r="AI10" s="531"/>
      <c r="AJ10" s="531"/>
      <c r="AK10" s="531"/>
      <c r="AL10" s="531"/>
      <c r="AM10" s="531"/>
      <c r="AN10" s="531"/>
      <c r="AO10" s="531"/>
      <c r="AP10" s="531"/>
      <c r="AQ10" s="531"/>
      <c r="AR10" s="531"/>
      <c r="AS10" s="528"/>
      <c r="AT10" s="528"/>
      <c r="AU10" s="528"/>
      <c r="AV10" s="528"/>
      <c r="AW10" s="528"/>
      <c r="AX10" s="528"/>
      <c r="AY10" s="528"/>
      <c r="AZ10" s="528"/>
      <c r="BA10" s="528"/>
      <c r="BB10" s="528"/>
      <c r="BC10" s="528"/>
      <c r="BD10" s="528"/>
      <c r="BE10" s="529"/>
      <c r="BF10" s="477"/>
      <c r="BG10" s="477"/>
      <c r="BH10" s="477"/>
      <c r="BI10" s="525"/>
      <c r="BJ10" s="477"/>
      <c r="BK10" s="477"/>
      <c r="BL10" s="525"/>
      <c r="BM10" s="477"/>
      <c r="BN10" s="477"/>
      <c r="BO10" s="525"/>
      <c r="BP10" s="477"/>
      <c r="BQ10" s="477"/>
      <c r="BR10" s="477"/>
      <c r="BS10" s="477"/>
      <c r="BT10" s="477"/>
      <c r="BU10" s="477"/>
      <c r="BV10" s="477"/>
      <c r="BW10" s="477"/>
      <c r="BX10" s="477"/>
      <c r="BY10" s="477"/>
      <c r="BZ10" s="477"/>
      <c r="CA10" s="477"/>
      <c r="CB10" s="477"/>
      <c r="CC10" s="477"/>
      <c r="CD10" s="477"/>
      <c r="CE10" s="477"/>
      <c r="CF10" s="477"/>
      <c r="CG10" s="477"/>
      <c r="CH10" s="477"/>
      <c r="CI10" s="477"/>
      <c r="CJ10" s="477"/>
      <c r="CK10" s="477"/>
      <c r="CL10" s="477"/>
      <c r="CM10" s="477"/>
      <c r="CN10" s="477"/>
      <c r="CO10" s="477"/>
      <c r="CP10" s="477"/>
      <c r="CQ10" s="511"/>
      <c r="CR10" s="487"/>
      <c r="CS10" s="488"/>
      <c r="CT10" s="488"/>
      <c r="CU10" s="488"/>
      <c r="CV10" s="488"/>
      <c r="CW10" s="488"/>
      <c r="CX10" s="488"/>
    </row>
    <row r="11" spans="1:102" x14ac:dyDescent="0.25">
      <c r="A11" s="195">
        <v>8</v>
      </c>
      <c r="B11" s="196">
        <v>43831</v>
      </c>
      <c r="C11" s="199">
        <v>900798586</v>
      </c>
      <c r="D11" s="197"/>
      <c r="E11" s="197" t="s">
        <v>679</v>
      </c>
      <c r="F11" s="198" t="s">
        <v>892</v>
      </c>
      <c r="G11" s="230">
        <v>180000000</v>
      </c>
      <c r="H11" s="197"/>
      <c r="I11" s="231" t="s">
        <v>667</v>
      </c>
      <c r="J11" s="197">
        <v>20200036</v>
      </c>
      <c r="K11" s="196">
        <v>43831</v>
      </c>
      <c r="L11" s="230">
        <v>180000000</v>
      </c>
      <c r="M11" s="197">
        <v>20200008</v>
      </c>
      <c r="N11" s="196">
        <v>43831</v>
      </c>
      <c r="O11" s="231">
        <v>2101020901</v>
      </c>
      <c r="P11" s="230">
        <v>18000000</v>
      </c>
      <c r="Q11" s="197" t="s">
        <v>880</v>
      </c>
      <c r="R11" s="197" t="s">
        <v>893</v>
      </c>
      <c r="S11" s="196">
        <v>43855</v>
      </c>
      <c r="T11" s="197" t="s">
        <v>882</v>
      </c>
      <c r="U11" s="234">
        <v>18000000</v>
      </c>
      <c r="V11" s="196">
        <v>43831</v>
      </c>
      <c r="W11" s="196">
        <v>44165</v>
      </c>
      <c r="X11" s="196">
        <v>43840</v>
      </c>
      <c r="Y11" s="196">
        <v>44012</v>
      </c>
      <c r="Z11" s="197" t="s">
        <v>877</v>
      </c>
      <c r="AA11" s="197"/>
      <c r="AB11" s="233"/>
      <c r="AC11" s="195"/>
      <c r="AD11" s="234"/>
      <c r="AE11" s="197"/>
      <c r="AF11" s="197"/>
      <c r="AG11" s="197"/>
      <c r="AH11" s="197"/>
      <c r="AI11" s="197"/>
      <c r="AJ11" s="197"/>
      <c r="AK11" s="197"/>
      <c r="AL11" s="197"/>
      <c r="AM11" s="197"/>
      <c r="AN11" s="197"/>
      <c r="AO11" s="197"/>
      <c r="AP11" s="197"/>
      <c r="AQ11" s="197"/>
      <c r="AR11" s="197"/>
      <c r="AS11" s="232">
        <v>18345040</v>
      </c>
      <c r="AT11" s="235">
        <v>28535780</v>
      </c>
      <c r="AU11" s="235">
        <v>0</v>
      </c>
      <c r="AV11" s="235">
        <v>0</v>
      </c>
      <c r="AW11" s="235">
        <v>0</v>
      </c>
      <c r="AX11" s="235">
        <v>0</v>
      </c>
      <c r="AY11" s="235">
        <v>0</v>
      </c>
      <c r="AZ11" s="235">
        <v>0</v>
      </c>
      <c r="BA11" s="235">
        <v>0</v>
      </c>
      <c r="BB11" s="235">
        <v>0</v>
      </c>
      <c r="BC11" s="235">
        <v>0</v>
      </c>
      <c r="BD11" s="235">
        <v>0</v>
      </c>
      <c r="BE11" s="236">
        <f t="shared" si="0"/>
        <v>133119180</v>
      </c>
      <c r="BF11" s="269"/>
      <c r="BG11" s="238">
        <v>43929</v>
      </c>
      <c r="BH11" s="239">
        <v>20200579</v>
      </c>
      <c r="BI11" s="240">
        <v>16327086</v>
      </c>
      <c r="BJ11" s="238">
        <v>43909</v>
      </c>
      <c r="BK11" s="239">
        <v>20200443</v>
      </c>
      <c r="BL11" s="240">
        <v>25396844</v>
      </c>
      <c r="BM11" s="239"/>
      <c r="BN11" s="239"/>
      <c r="BO11" s="240"/>
      <c r="BP11" s="239"/>
      <c r="BQ11" s="239"/>
      <c r="BR11" s="240"/>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47">
        <f t="shared" si="1"/>
        <v>41723930</v>
      </c>
      <c r="CR11" s="267" t="s">
        <v>894</v>
      </c>
    </row>
    <row r="12" spans="1:102" x14ac:dyDescent="0.25">
      <c r="A12" s="195">
        <v>9</v>
      </c>
      <c r="B12" s="196">
        <v>43831</v>
      </c>
      <c r="C12" s="199">
        <v>14013974</v>
      </c>
      <c r="D12" s="197"/>
      <c r="E12" s="197" t="s">
        <v>339</v>
      </c>
      <c r="F12" s="198" t="s">
        <v>680</v>
      </c>
      <c r="G12" s="230">
        <v>63750720</v>
      </c>
      <c r="H12" s="197"/>
      <c r="I12" s="231" t="s">
        <v>681</v>
      </c>
      <c r="J12" s="197">
        <v>20200037</v>
      </c>
      <c r="K12" s="196">
        <v>43831</v>
      </c>
      <c r="L12" s="230">
        <v>63750720</v>
      </c>
      <c r="M12" s="197">
        <v>20200009</v>
      </c>
      <c r="N12" s="196">
        <v>43831</v>
      </c>
      <c r="O12" s="231">
        <v>2101020901</v>
      </c>
      <c r="P12" s="230">
        <v>63750720</v>
      </c>
      <c r="Q12" s="197" t="s">
        <v>895</v>
      </c>
      <c r="R12" s="197">
        <v>16880</v>
      </c>
      <c r="S12" s="197" t="s">
        <v>896</v>
      </c>
      <c r="T12" s="197" t="s">
        <v>875</v>
      </c>
      <c r="U12" s="234">
        <v>1000000000</v>
      </c>
      <c r="V12" s="196">
        <v>43501</v>
      </c>
      <c r="W12" s="196">
        <v>43865</v>
      </c>
      <c r="X12" s="196">
        <v>43831</v>
      </c>
      <c r="Y12" s="196">
        <v>44012</v>
      </c>
      <c r="Z12" s="197" t="s">
        <v>877</v>
      </c>
      <c r="AA12" s="197"/>
      <c r="AB12" s="233"/>
      <c r="AC12" s="195"/>
      <c r="AD12" s="234"/>
      <c r="AE12" s="197"/>
      <c r="AF12" s="197"/>
      <c r="AG12" s="197"/>
      <c r="AH12" s="197"/>
      <c r="AI12" s="197"/>
      <c r="AJ12" s="197"/>
      <c r="AK12" s="197"/>
      <c r="AL12" s="197"/>
      <c r="AM12" s="197"/>
      <c r="AN12" s="197"/>
      <c r="AO12" s="197"/>
      <c r="AP12" s="197"/>
      <c r="AQ12" s="197"/>
      <c r="AR12" s="197"/>
      <c r="AS12" s="232">
        <v>9562608</v>
      </c>
      <c r="AT12" s="235">
        <v>8500000</v>
      </c>
      <c r="AU12" s="235">
        <v>11687632</v>
      </c>
      <c r="AV12" s="235">
        <v>0</v>
      </c>
      <c r="AW12" s="235">
        <v>3187536</v>
      </c>
      <c r="AX12" s="235">
        <v>0</v>
      </c>
      <c r="AY12" s="235">
        <v>0</v>
      </c>
      <c r="AZ12" s="235">
        <v>0</v>
      </c>
      <c r="BA12" s="235">
        <v>0</v>
      </c>
      <c r="BB12" s="235">
        <v>0</v>
      </c>
      <c r="BC12" s="235">
        <v>0</v>
      </c>
      <c r="BD12" s="235">
        <v>0</v>
      </c>
      <c r="BE12" s="236">
        <f t="shared" si="0"/>
        <v>30812944</v>
      </c>
      <c r="BF12" s="269"/>
      <c r="BG12" s="239"/>
      <c r="BH12" s="239"/>
      <c r="BI12" s="240"/>
      <c r="BJ12" s="239"/>
      <c r="BK12" s="239"/>
      <c r="BL12" s="240"/>
      <c r="BM12" s="239"/>
      <c r="BN12" s="239"/>
      <c r="BO12" s="240"/>
      <c r="BP12" s="239"/>
      <c r="BQ12" s="239"/>
      <c r="BR12" s="240"/>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47">
        <f t="shared" si="1"/>
        <v>0</v>
      </c>
      <c r="CR12" s="267" t="s">
        <v>897</v>
      </c>
    </row>
    <row r="13" spans="1:102" x14ac:dyDescent="0.25">
      <c r="A13" s="518">
        <v>10</v>
      </c>
      <c r="B13" s="520">
        <v>43831</v>
      </c>
      <c r="C13" s="526">
        <v>900053771</v>
      </c>
      <c r="D13" s="518"/>
      <c r="E13" s="527" t="s">
        <v>682</v>
      </c>
      <c r="F13" s="519" t="s">
        <v>683</v>
      </c>
      <c r="G13" s="523">
        <v>300000000</v>
      </c>
      <c r="H13" s="518"/>
      <c r="I13" s="519" t="s">
        <v>684</v>
      </c>
      <c r="J13" s="518">
        <v>20200038</v>
      </c>
      <c r="K13" s="520">
        <v>43831</v>
      </c>
      <c r="L13" s="523">
        <v>300000000</v>
      </c>
      <c r="M13" s="518">
        <v>20200010</v>
      </c>
      <c r="N13" s="520">
        <v>43831</v>
      </c>
      <c r="O13" s="519">
        <v>2101020901</v>
      </c>
      <c r="P13" s="523">
        <v>300000000</v>
      </c>
      <c r="Q13" s="518" t="s">
        <v>641</v>
      </c>
      <c r="R13" s="518" t="s">
        <v>898</v>
      </c>
      <c r="S13" s="520">
        <v>43829</v>
      </c>
      <c r="T13" s="270" t="s">
        <v>882</v>
      </c>
      <c r="U13" s="271">
        <v>100000000</v>
      </c>
      <c r="V13" s="272">
        <v>43831</v>
      </c>
      <c r="W13" s="272">
        <v>43922</v>
      </c>
      <c r="X13" s="520">
        <v>43831</v>
      </c>
      <c r="Y13" s="520">
        <v>43921</v>
      </c>
      <c r="Z13" s="519" t="s">
        <v>877</v>
      </c>
      <c r="AA13" s="518"/>
      <c r="AB13" s="521" t="s">
        <v>899</v>
      </c>
      <c r="AC13" s="518">
        <v>0</v>
      </c>
      <c r="AD13" s="517">
        <f>50000000+20000000</f>
        <v>70000000</v>
      </c>
      <c r="AE13" s="519" t="s">
        <v>900</v>
      </c>
      <c r="AF13" s="519" t="s">
        <v>901</v>
      </c>
      <c r="AG13" s="518"/>
      <c r="AH13" s="518"/>
      <c r="AI13" s="518"/>
      <c r="AJ13" s="518"/>
      <c r="AK13" s="518"/>
      <c r="AL13" s="518"/>
      <c r="AM13" s="518"/>
      <c r="AN13" s="518"/>
      <c r="AO13" s="518"/>
      <c r="AP13" s="518"/>
      <c r="AQ13" s="518"/>
      <c r="AR13" s="518"/>
      <c r="AS13" s="517">
        <v>109646840</v>
      </c>
      <c r="AT13" s="517">
        <v>114000000</v>
      </c>
      <c r="AU13" s="517">
        <v>87986170</v>
      </c>
      <c r="AV13" s="517">
        <v>38793140</v>
      </c>
      <c r="AW13" s="517"/>
      <c r="AX13" s="489">
        <v>0</v>
      </c>
      <c r="AY13" s="489">
        <v>0</v>
      </c>
      <c r="AZ13" s="489">
        <v>0</v>
      </c>
      <c r="BA13" s="489">
        <v>0</v>
      </c>
      <c r="BB13" s="489">
        <v>0</v>
      </c>
      <c r="BC13" s="489">
        <v>0</v>
      </c>
      <c r="BD13" s="489">
        <v>0</v>
      </c>
      <c r="BE13" s="486">
        <f>G13+AD13-AS13-AT13-AU13-AV13-AW13-AX13-AY13-AZ13-BA13-BB13-BC13-BD13</f>
        <v>19573850</v>
      </c>
      <c r="BF13" s="516"/>
      <c r="BG13" s="512"/>
      <c r="BH13" s="512"/>
      <c r="BI13" s="514"/>
      <c r="BJ13" s="512"/>
      <c r="BK13" s="512"/>
      <c r="BL13" s="512"/>
      <c r="BM13" s="512"/>
      <c r="BN13" s="512"/>
      <c r="BO13" s="512"/>
      <c r="BP13" s="512"/>
      <c r="BQ13" s="512"/>
      <c r="BR13" s="512"/>
      <c r="BS13" s="512"/>
      <c r="BT13" s="512"/>
      <c r="BU13" s="476"/>
      <c r="BV13" s="476"/>
      <c r="BW13" s="476"/>
      <c r="BX13" s="476"/>
      <c r="BY13" s="476"/>
      <c r="BZ13" s="476"/>
      <c r="CA13" s="476"/>
      <c r="CB13" s="512"/>
      <c r="CC13" s="512"/>
      <c r="CD13" s="512"/>
      <c r="CE13" s="512"/>
      <c r="CF13" s="512"/>
      <c r="CG13" s="512"/>
      <c r="CH13" s="512"/>
      <c r="CI13" s="476"/>
      <c r="CJ13" s="476"/>
      <c r="CK13" s="476"/>
      <c r="CL13" s="476"/>
      <c r="CM13" s="476"/>
      <c r="CN13" s="476"/>
      <c r="CO13" s="476"/>
      <c r="CP13" s="476"/>
      <c r="CQ13" s="510">
        <f t="shared" si="1"/>
        <v>0</v>
      </c>
      <c r="CR13" s="479" t="s">
        <v>902</v>
      </c>
      <c r="CS13" s="480"/>
      <c r="CT13" s="480"/>
      <c r="CU13" s="480"/>
      <c r="CV13" s="480"/>
      <c r="CW13" s="480"/>
      <c r="CX13" s="480"/>
    </row>
    <row r="14" spans="1:102" x14ac:dyDescent="0.25">
      <c r="A14" s="490"/>
      <c r="B14" s="496"/>
      <c r="C14" s="502"/>
      <c r="D14" s="490"/>
      <c r="E14" s="500"/>
      <c r="F14" s="495"/>
      <c r="G14" s="501"/>
      <c r="H14" s="490"/>
      <c r="I14" s="495"/>
      <c r="J14" s="490"/>
      <c r="K14" s="496"/>
      <c r="L14" s="501"/>
      <c r="M14" s="490"/>
      <c r="N14" s="496"/>
      <c r="O14" s="495"/>
      <c r="P14" s="501"/>
      <c r="Q14" s="490"/>
      <c r="R14" s="490"/>
      <c r="S14" s="496"/>
      <c r="T14" s="198" t="s">
        <v>903</v>
      </c>
      <c r="U14" s="273">
        <v>300000000</v>
      </c>
      <c r="V14" s="274">
        <v>43831</v>
      </c>
      <c r="W14" s="274">
        <v>43922</v>
      </c>
      <c r="X14" s="496"/>
      <c r="Y14" s="496"/>
      <c r="Z14" s="495"/>
      <c r="AA14" s="518"/>
      <c r="AB14" s="522"/>
      <c r="AC14" s="518"/>
      <c r="AD14" s="517"/>
      <c r="AE14" s="518"/>
      <c r="AF14" s="518"/>
      <c r="AG14" s="518"/>
      <c r="AH14" s="518"/>
      <c r="AI14" s="518"/>
      <c r="AJ14" s="518"/>
      <c r="AK14" s="518"/>
      <c r="AL14" s="518"/>
      <c r="AM14" s="518"/>
      <c r="AN14" s="518"/>
      <c r="AO14" s="518"/>
      <c r="AP14" s="518"/>
      <c r="AQ14" s="518"/>
      <c r="AR14" s="518"/>
      <c r="AS14" s="517"/>
      <c r="AT14" s="517"/>
      <c r="AU14" s="517"/>
      <c r="AV14" s="517"/>
      <c r="AW14" s="517"/>
      <c r="AX14" s="489"/>
      <c r="AY14" s="489"/>
      <c r="AZ14" s="489"/>
      <c r="BA14" s="489"/>
      <c r="BB14" s="489"/>
      <c r="BC14" s="489"/>
      <c r="BD14" s="489"/>
      <c r="BE14" s="486"/>
      <c r="BF14" s="516"/>
      <c r="BG14" s="513"/>
      <c r="BH14" s="513"/>
      <c r="BI14" s="515"/>
      <c r="BJ14" s="513"/>
      <c r="BK14" s="513"/>
      <c r="BL14" s="513"/>
      <c r="BM14" s="513"/>
      <c r="BN14" s="513"/>
      <c r="BO14" s="513"/>
      <c r="BP14" s="513"/>
      <c r="BQ14" s="513"/>
      <c r="BR14" s="513"/>
      <c r="BS14" s="513"/>
      <c r="BT14" s="513"/>
      <c r="BU14" s="477"/>
      <c r="BV14" s="477"/>
      <c r="BW14" s="477"/>
      <c r="BX14" s="477"/>
      <c r="BY14" s="477"/>
      <c r="BZ14" s="477"/>
      <c r="CA14" s="477"/>
      <c r="CB14" s="513"/>
      <c r="CC14" s="513"/>
      <c r="CD14" s="513"/>
      <c r="CE14" s="513"/>
      <c r="CF14" s="513"/>
      <c r="CG14" s="513"/>
      <c r="CH14" s="513"/>
      <c r="CI14" s="477"/>
      <c r="CJ14" s="477"/>
      <c r="CK14" s="477"/>
      <c r="CL14" s="477"/>
      <c r="CM14" s="477"/>
      <c r="CN14" s="477"/>
      <c r="CO14" s="477"/>
      <c r="CP14" s="477"/>
      <c r="CQ14" s="511"/>
      <c r="CR14" s="479"/>
      <c r="CS14" s="480"/>
      <c r="CT14" s="480"/>
      <c r="CU14" s="480"/>
      <c r="CV14" s="480"/>
      <c r="CW14" s="480"/>
      <c r="CX14" s="480"/>
    </row>
    <row r="15" spans="1:102" x14ac:dyDescent="0.25">
      <c r="A15" s="195">
        <v>11</v>
      </c>
      <c r="B15" s="196">
        <v>43831</v>
      </c>
      <c r="C15" s="199">
        <v>32674802</v>
      </c>
      <c r="D15" s="197"/>
      <c r="E15" s="197" t="s">
        <v>685</v>
      </c>
      <c r="F15" s="198" t="s">
        <v>686</v>
      </c>
      <c r="G15" s="230">
        <v>115900000</v>
      </c>
      <c r="H15" s="197"/>
      <c r="I15" s="231" t="s">
        <v>667</v>
      </c>
      <c r="J15" s="197">
        <v>20200039</v>
      </c>
      <c r="K15" s="196">
        <v>43831</v>
      </c>
      <c r="L15" s="230">
        <v>115900000</v>
      </c>
      <c r="M15" s="197">
        <v>20200011</v>
      </c>
      <c r="N15" s="196">
        <v>43831</v>
      </c>
      <c r="O15" s="231">
        <v>2101020901</v>
      </c>
      <c r="P15" s="230">
        <v>115900000</v>
      </c>
      <c r="Q15" s="197" t="s">
        <v>874</v>
      </c>
      <c r="R15" s="197">
        <v>14527</v>
      </c>
      <c r="S15" s="196">
        <v>43733</v>
      </c>
      <c r="T15" s="197" t="s">
        <v>904</v>
      </c>
      <c r="U15" s="234" t="s">
        <v>876</v>
      </c>
      <c r="V15" s="196">
        <v>43733</v>
      </c>
      <c r="W15" s="196">
        <v>44099</v>
      </c>
      <c r="X15" s="196">
        <v>43841</v>
      </c>
      <c r="Y15" s="196">
        <v>44012</v>
      </c>
      <c r="Z15" s="197" t="s">
        <v>877</v>
      </c>
      <c r="AA15" s="197"/>
      <c r="AB15" s="275">
        <v>43916</v>
      </c>
      <c r="AC15" s="195">
        <v>0</v>
      </c>
      <c r="AD15" s="234">
        <v>28500000</v>
      </c>
      <c r="AE15" s="231">
        <v>20200039</v>
      </c>
      <c r="AF15" s="231">
        <v>20200011</v>
      </c>
      <c r="AG15" s="197"/>
      <c r="AH15" s="197"/>
      <c r="AI15" s="197"/>
      <c r="AJ15" s="197"/>
      <c r="AK15" s="197"/>
      <c r="AL15" s="197"/>
      <c r="AM15" s="197"/>
      <c r="AN15" s="197"/>
      <c r="AO15" s="197"/>
      <c r="AP15" s="197"/>
      <c r="AQ15" s="197"/>
      <c r="AR15" s="197"/>
      <c r="AS15" s="232">
        <v>19950000</v>
      </c>
      <c r="AT15" s="235">
        <v>18050000</v>
      </c>
      <c r="AU15" s="235">
        <v>19950000</v>
      </c>
      <c r="AV15" s="235">
        <v>28500000</v>
      </c>
      <c r="AW15" s="235">
        <v>29450000</v>
      </c>
      <c r="AX15" s="235">
        <v>0</v>
      </c>
      <c r="AY15" s="235">
        <v>0</v>
      </c>
      <c r="AZ15" s="235">
        <v>0</v>
      </c>
      <c r="BA15" s="235">
        <v>0</v>
      </c>
      <c r="BB15" s="235">
        <v>0</v>
      </c>
      <c r="BC15" s="235">
        <v>0</v>
      </c>
      <c r="BD15" s="235">
        <v>0</v>
      </c>
      <c r="BE15" s="236">
        <f t="shared" si="0"/>
        <v>28500000</v>
      </c>
      <c r="BF15" s="269"/>
      <c r="BG15" s="238">
        <v>43888</v>
      </c>
      <c r="BH15" s="239">
        <v>20200312</v>
      </c>
      <c r="BI15" s="240">
        <v>17755500</v>
      </c>
      <c r="BJ15" s="238">
        <v>43909</v>
      </c>
      <c r="BK15" s="239">
        <v>20200442</v>
      </c>
      <c r="BL15" s="240">
        <v>16064500</v>
      </c>
      <c r="BM15" s="238">
        <v>43929</v>
      </c>
      <c r="BN15" s="239">
        <v>20200585</v>
      </c>
      <c r="BO15" s="240">
        <v>17755500</v>
      </c>
      <c r="BP15" s="239"/>
      <c r="BQ15" s="239"/>
      <c r="BR15" s="240"/>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47">
        <f t="shared" si="1"/>
        <v>51575500</v>
      </c>
      <c r="CR15" s="267" t="s">
        <v>905</v>
      </c>
    </row>
    <row r="16" spans="1:102" x14ac:dyDescent="0.25">
      <c r="A16" s="276">
        <v>12</v>
      </c>
      <c r="B16" s="277">
        <v>43831</v>
      </c>
      <c r="C16" s="278">
        <v>1018433321</v>
      </c>
      <c r="D16" s="279"/>
      <c r="E16" s="279" t="s">
        <v>687</v>
      </c>
      <c r="F16" s="270" t="s">
        <v>321</v>
      </c>
      <c r="G16" s="280">
        <v>42000000</v>
      </c>
      <c r="H16" s="279"/>
      <c r="I16" s="281" t="s">
        <v>667</v>
      </c>
      <c r="J16" s="279">
        <v>20200040</v>
      </c>
      <c r="K16" s="277">
        <v>43831</v>
      </c>
      <c r="L16" s="280">
        <v>42000000</v>
      </c>
      <c r="M16" s="279">
        <v>20200012</v>
      </c>
      <c r="N16" s="277">
        <v>43831</v>
      </c>
      <c r="O16" s="281">
        <v>2101020901</v>
      </c>
      <c r="P16" s="280">
        <v>42000000</v>
      </c>
      <c r="Q16" s="279" t="s">
        <v>874</v>
      </c>
      <c r="R16" s="279">
        <v>14779</v>
      </c>
      <c r="S16" s="277">
        <v>43796</v>
      </c>
      <c r="T16" s="279" t="s">
        <v>903</v>
      </c>
      <c r="U16" s="282" t="s">
        <v>876</v>
      </c>
      <c r="V16" s="277">
        <v>43796</v>
      </c>
      <c r="W16" s="277">
        <v>43820</v>
      </c>
      <c r="X16" s="277">
        <v>43831</v>
      </c>
      <c r="Y16" s="277">
        <v>44012</v>
      </c>
      <c r="Z16" s="279" t="s">
        <v>877</v>
      </c>
      <c r="AA16" s="279"/>
      <c r="AB16" s="283"/>
      <c r="AC16" s="276"/>
      <c r="AD16" s="282"/>
      <c r="AE16" s="279"/>
      <c r="AF16" s="279"/>
      <c r="AG16" s="279"/>
      <c r="AH16" s="279"/>
      <c r="AI16" s="279"/>
      <c r="AJ16" s="279"/>
      <c r="AK16" s="279"/>
      <c r="AL16" s="279"/>
      <c r="AM16" s="279"/>
      <c r="AN16" s="279"/>
      <c r="AO16" s="279"/>
      <c r="AP16" s="279"/>
      <c r="AQ16" s="279"/>
      <c r="AR16" s="279"/>
      <c r="AS16" s="282">
        <v>2529432</v>
      </c>
      <c r="AT16" s="284">
        <v>0</v>
      </c>
      <c r="AU16" s="284">
        <v>0</v>
      </c>
      <c r="AV16" s="284">
        <v>0</v>
      </c>
      <c r="AW16" s="284">
        <v>0</v>
      </c>
      <c r="AX16" s="284">
        <v>0</v>
      </c>
      <c r="AY16" s="284">
        <v>0</v>
      </c>
      <c r="AZ16" s="284">
        <v>0</v>
      </c>
      <c r="BA16" s="284">
        <v>0</v>
      </c>
      <c r="BB16" s="284">
        <v>0</v>
      </c>
      <c r="BC16" s="284">
        <v>0</v>
      </c>
      <c r="BD16" s="284">
        <v>0</v>
      </c>
      <c r="BE16" s="285">
        <f t="shared" si="0"/>
        <v>39470568</v>
      </c>
      <c r="BF16" s="269"/>
      <c r="BG16" s="238">
        <v>43889</v>
      </c>
      <c r="BH16" s="239">
        <v>20200327</v>
      </c>
      <c r="BI16" s="240">
        <v>2529432</v>
      </c>
      <c r="BJ16" s="238">
        <v>43900</v>
      </c>
      <c r="BK16" s="239"/>
      <c r="BL16" s="240"/>
      <c r="BM16" s="239"/>
      <c r="BN16" s="239"/>
      <c r="BO16" s="240"/>
      <c r="BP16" s="239"/>
      <c r="BQ16" s="239"/>
      <c r="BR16" s="240"/>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47">
        <f t="shared" si="1"/>
        <v>2529432</v>
      </c>
      <c r="CR16" s="267" t="s">
        <v>906</v>
      </c>
    </row>
    <row r="17" spans="1:96" x14ac:dyDescent="0.25">
      <c r="A17" s="195">
        <v>13</v>
      </c>
      <c r="B17" s="196">
        <v>43831</v>
      </c>
      <c r="C17" s="199">
        <v>14013837</v>
      </c>
      <c r="D17" s="197"/>
      <c r="E17" s="197" t="s">
        <v>688</v>
      </c>
      <c r="F17" s="198" t="s">
        <v>321</v>
      </c>
      <c r="G17" s="230">
        <v>42000000</v>
      </c>
      <c r="H17" s="197"/>
      <c r="I17" s="231" t="s">
        <v>667</v>
      </c>
      <c r="J17" s="197">
        <v>20200041</v>
      </c>
      <c r="K17" s="196">
        <v>43831</v>
      </c>
      <c r="L17" s="230">
        <v>42000000</v>
      </c>
      <c r="M17" s="197">
        <v>20200013</v>
      </c>
      <c r="N17" s="196">
        <v>43831</v>
      </c>
      <c r="O17" s="231">
        <v>2101020901</v>
      </c>
      <c r="P17" s="230">
        <v>42000000</v>
      </c>
      <c r="Q17" s="197" t="s">
        <v>874</v>
      </c>
      <c r="R17" s="197">
        <v>14803</v>
      </c>
      <c r="S17" s="196">
        <v>43809</v>
      </c>
      <c r="T17" s="197" t="s">
        <v>903</v>
      </c>
      <c r="U17" s="234" t="s">
        <v>876</v>
      </c>
      <c r="V17" s="196">
        <v>43809</v>
      </c>
      <c r="W17" s="286">
        <v>43826</v>
      </c>
      <c r="X17" s="196">
        <v>43831</v>
      </c>
      <c r="Y17" s="196">
        <v>44012</v>
      </c>
      <c r="Z17" s="197" t="s">
        <v>877</v>
      </c>
      <c r="AA17" s="197"/>
      <c r="AB17" s="233"/>
      <c r="AC17" s="195"/>
      <c r="AD17" s="234"/>
      <c r="AE17" s="197"/>
      <c r="AF17" s="197"/>
      <c r="AG17" s="197"/>
      <c r="AH17" s="197"/>
      <c r="AI17" s="197"/>
      <c r="AJ17" s="197"/>
      <c r="AK17" s="197"/>
      <c r="AL17" s="197"/>
      <c r="AM17" s="197"/>
      <c r="AN17" s="197"/>
      <c r="AO17" s="197"/>
      <c r="AP17" s="197"/>
      <c r="AQ17" s="197"/>
      <c r="AR17" s="197"/>
      <c r="AS17" s="232">
        <v>6891696</v>
      </c>
      <c r="AT17" s="235">
        <v>7219872</v>
      </c>
      <c r="AU17" s="235">
        <v>6563520</v>
      </c>
      <c r="AV17" s="235">
        <v>6508824</v>
      </c>
      <c r="AW17" s="235">
        <v>6563520</v>
      </c>
      <c r="AX17" s="235">
        <v>0</v>
      </c>
      <c r="AY17" s="235">
        <v>0</v>
      </c>
      <c r="AZ17" s="235">
        <v>0</v>
      </c>
      <c r="BA17" s="235">
        <v>0</v>
      </c>
      <c r="BB17" s="235">
        <v>0</v>
      </c>
      <c r="BC17" s="235">
        <v>0</v>
      </c>
      <c r="BD17" s="235">
        <v>0</v>
      </c>
      <c r="BE17" s="236">
        <f t="shared" si="0"/>
        <v>8252568</v>
      </c>
      <c r="BF17" s="269"/>
      <c r="BG17" s="238">
        <v>43901</v>
      </c>
      <c r="BH17" s="239">
        <v>20200311</v>
      </c>
      <c r="BI17" s="240">
        <v>6664696</v>
      </c>
      <c r="BJ17" s="238">
        <v>43900</v>
      </c>
      <c r="BK17" s="239">
        <v>20200372</v>
      </c>
      <c r="BL17" s="240">
        <v>6950872</v>
      </c>
      <c r="BM17" s="287">
        <v>43929</v>
      </c>
      <c r="BN17" s="239">
        <v>20200550</v>
      </c>
      <c r="BO17" s="240">
        <v>6377520</v>
      </c>
      <c r="BP17" s="239"/>
      <c r="BQ17" s="239"/>
      <c r="BR17" s="240"/>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47">
        <f t="shared" si="1"/>
        <v>19993088</v>
      </c>
      <c r="CR17" s="267" t="s">
        <v>907</v>
      </c>
    </row>
    <row r="18" spans="1:96" x14ac:dyDescent="0.25">
      <c r="A18" s="195">
        <v>14</v>
      </c>
      <c r="B18" s="196">
        <v>43831</v>
      </c>
      <c r="C18" s="199">
        <v>1014241769</v>
      </c>
      <c r="D18" s="197"/>
      <c r="E18" s="197" t="s">
        <v>689</v>
      </c>
      <c r="F18" s="198" t="s">
        <v>321</v>
      </c>
      <c r="G18" s="230">
        <v>42000000</v>
      </c>
      <c r="H18" s="197"/>
      <c r="I18" s="231" t="s">
        <v>667</v>
      </c>
      <c r="J18" s="197">
        <v>20200042</v>
      </c>
      <c r="K18" s="196">
        <v>43831</v>
      </c>
      <c r="L18" s="230">
        <v>42000000</v>
      </c>
      <c r="M18" s="197">
        <v>20200014</v>
      </c>
      <c r="N18" s="196">
        <v>43831</v>
      </c>
      <c r="O18" s="231">
        <v>2101020901</v>
      </c>
      <c r="P18" s="230">
        <v>42000000</v>
      </c>
      <c r="Q18" s="197" t="s">
        <v>908</v>
      </c>
      <c r="R18" s="197">
        <v>14827</v>
      </c>
      <c r="S18" s="196">
        <v>43822</v>
      </c>
      <c r="T18" s="197" t="s">
        <v>903</v>
      </c>
      <c r="U18" s="234" t="s">
        <v>876</v>
      </c>
      <c r="V18" s="196">
        <v>43822</v>
      </c>
      <c r="W18" s="286">
        <v>43844</v>
      </c>
      <c r="X18" s="196">
        <v>43831</v>
      </c>
      <c r="Y18" s="196">
        <v>44012</v>
      </c>
      <c r="Z18" s="197" t="s">
        <v>909</v>
      </c>
      <c r="AA18" s="197"/>
      <c r="AB18" s="233"/>
      <c r="AC18" s="195"/>
      <c r="AD18" s="234"/>
      <c r="AE18" s="197"/>
      <c r="AF18" s="197"/>
      <c r="AG18" s="197"/>
      <c r="AH18" s="197"/>
      <c r="AI18" s="197"/>
      <c r="AJ18" s="197"/>
      <c r="AK18" s="197"/>
      <c r="AL18" s="197"/>
      <c r="AM18" s="197"/>
      <c r="AN18" s="197"/>
      <c r="AO18" s="197"/>
      <c r="AP18" s="197"/>
      <c r="AQ18" s="197"/>
      <c r="AR18" s="197"/>
      <c r="AS18" s="232">
        <v>6602736</v>
      </c>
      <c r="AT18" s="235">
        <v>6560940</v>
      </c>
      <c r="AU18" s="235">
        <v>6803976</v>
      </c>
      <c r="AV18" s="235">
        <v>7120284</v>
      </c>
      <c r="AW18" s="235">
        <v>6942264</v>
      </c>
      <c r="AX18" s="235">
        <v>0</v>
      </c>
      <c r="AY18" s="235">
        <v>0</v>
      </c>
      <c r="AZ18" s="235">
        <v>0</v>
      </c>
      <c r="BA18" s="235">
        <v>0</v>
      </c>
      <c r="BB18" s="235">
        <v>0</v>
      </c>
      <c r="BC18" s="235">
        <v>0</v>
      </c>
      <c r="BD18" s="235">
        <v>0</v>
      </c>
      <c r="BE18" s="236">
        <f t="shared" si="0"/>
        <v>7969800</v>
      </c>
      <c r="BF18" s="269"/>
      <c r="BG18" s="238">
        <v>43886</v>
      </c>
      <c r="BH18" s="239">
        <v>20200310</v>
      </c>
      <c r="BI18" s="240">
        <v>6411736</v>
      </c>
      <c r="BJ18" s="238">
        <v>43900</v>
      </c>
      <c r="BK18" s="239">
        <v>20200373</v>
      </c>
      <c r="BL18" s="240">
        <v>6374940</v>
      </c>
      <c r="BM18" s="238">
        <v>43929</v>
      </c>
      <c r="BN18" s="239">
        <v>20200551</v>
      </c>
      <c r="BO18" s="240">
        <v>6587976</v>
      </c>
      <c r="BP18" s="239"/>
      <c r="BQ18" s="239"/>
      <c r="BR18" s="240"/>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47">
        <f t="shared" si="1"/>
        <v>19374652</v>
      </c>
      <c r="CR18" s="267" t="s">
        <v>910</v>
      </c>
    </row>
    <row r="19" spans="1:96" x14ac:dyDescent="0.25">
      <c r="A19" s="195">
        <v>15</v>
      </c>
      <c r="B19" s="196">
        <v>43831</v>
      </c>
      <c r="C19" s="199">
        <v>1129536331</v>
      </c>
      <c r="D19" s="197"/>
      <c r="E19" s="197" t="s">
        <v>68</v>
      </c>
      <c r="F19" s="198" t="s">
        <v>321</v>
      </c>
      <c r="G19" s="230">
        <v>42000000</v>
      </c>
      <c r="H19" s="197"/>
      <c r="I19" s="231" t="s">
        <v>667</v>
      </c>
      <c r="J19" s="197">
        <v>20200043</v>
      </c>
      <c r="K19" s="196">
        <v>43831</v>
      </c>
      <c r="L19" s="230">
        <v>42000000</v>
      </c>
      <c r="M19" s="197">
        <v>20200015</v>
      </c>
      <c r="N19" s="196">
        <v>43831</v>
      </c>
      <c r="O19" s="231">
        <v>2101020901</v>
      </c>
      <c r="P19" s="230">
        <v>42000000</v>
      </c>
      <c r="Q19" s="197" t="s">
        <v>895</v>
      </c>
      <c r="R19" s="197">
        <v>16880</v>
      </c>
      <c r="S19" s="196">
        <v>43533</v>
      </c>
      <c r="T19" s="197" t="s">
        <v>903</v>
      </c>
      <c r="U19" s="234">
        <v>300000000</v>
      </c>
      <c r="V19" s="196">
        <v>43533</v>
      </c>
      <c r="W19" s="196">
        <v>43898</v>
      </c>
      <c r="X19" s="196">
        <v>43831</v>
      </c>
      <c r="Y19" s="196">
        <v>44012</v>
      </c>
      <c r="Z19" s="197" t="s">
        <v>877</v>
      </c>
      <c r="AA19" s="197"/>
      <c r="AB19" s="233"/>
      <c r="AC19" s="195"/>
      <c r="AD19" s="234"/>
      <c r="AE19" s="197"/>
      <c r="AF19" s="197"/>
      <c r="AG19" s="197"/>
      <c r="AH19" s="197"/>
      <c r="AI19" s="197"/>
      <c r="AJ19" s="197"/>
      <c r="AK19" s="197"/>
      <c r="AL19" s="197"/>
      <c r="AM19" s="197"/>
      <c r="AN19" s="197"/>
      <c r="AO19" s="197"/>
      <c r="AP19" s="197"/>
      <c r="AQ19" s="197"/>
      <c r="AR19" s="197"/>
      <c r="AS19" s="232">
        <v>7741548</v>
      </c>
      <c r="AT19" s="235">
        <v>6510888</v>
      </c>
      <c r="AU19" s="235">
        <v>7409244</v>
      </c>
      <c r="AV19" s="235">
        <v>5108400</v>
      </c>
      <c r="AW19" s="235">
        <v>6363312</v>
      </c>
      <c r="AX19" s="235">
        <v>0</v>
      </c>
      <c r="AY19" s="235">
        <v>0</v>
      </c>
      <c r="AZ19" s="235">
        <v>0</v>
      </c>
      <c r="BA19" s="235">
        <v>0</v>
      </c>
      <c r="BB19" s="235">
        <v>0</v>
      </c>
      <c r="BC19" s="235">
        <v>0</v>
      </c>
      <c r="BD19" s="235">
        <v>0</v>
      </c>
      <c r="BE19" s="236">
        <f t="shared" si="0"/>
        <v>8866608</v>
      </c>
      <c r="BF19" s="269"/>
      <c r="BG19" s="238">
        <v>43889</v>
      </c>
      <c r="BH19" s="239">
        <v>20200316</v>
      </c>
      <c r="BI19" s="240">
        <v>7406548</v>
      </c>
      <c r="BJ19" s="238">
        <v>43900</v>
      </c>
      <c r="BK19" s="239">
        <v>20200374</v>
      </c>
      <c r="BL19" s="240">
        <v>6331888</v>
      </c>
      <c r="BM19" s="238">
        <v>43929</v>
      </c>
      <c r="BN19" s="239">
        <v>2020052</v>
      </c>
      <c r="BO19" s="240">
        <v>7116244</v>
      </c>
      <c r="BP19" s="239"/>
      <c r="BQ19" s="239"/>
      <c r="BR19" s="240"/>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47">
        <f t="shared" si="1"/>
        <v>20854680</v>
      </c>
      <c r="CR19" s="267" t="s">
        <v>911</v>
      </c>
    </row>
    <row r="20" spans="1:96" x14ac:dyDescent="0.25">
      <c r="A20" s="195">
        <v>16</v>
      </c>
      <c r="B20" s="196">
        <v>43831</v>
      </c>
      <c r="C20" s="199">
        <v>1045701331</v>
      </c>
      <c r="D20" s="197"/>
      <c r="E20" s="197" t="s">
        <v>690</v>
      </c>
      <c r="F20" s="198" t="s">
        <v>912</v>
      </c>
      <c r="G20" s="230">
        <v>42000000</v>
      </c>
      <c r="H20" s="197"/>
      <c r="I20" s="231" t="s">
        <v>667</v>
      </c>
      <c r="J20" s="197">
        <v>20200044</v>
      </c>
      <c r="K20" s="196">
        <v>43831</v>
      </c>
      <c r="L20" s="230">
        <v>42000000</v>
      </c>
      <c r="M20" s="197">
        <v>20200016</v>
      </c>
      <c r="N20" s="196">
        <v>43831</v>
      </c>
      <c r="O20" s="231">
        <v>2101020901</v>
      </c>
      <c r="P20" s="230">
        <v>42000000</v>
      </c>
      <c r="Q20" s="197" t="s">
        <v>913</v>
      </c>
      <c r="R20" s="288">
        <v>2126219000003</v>
      </c>
      <c r="S20" s="196">
        <v>43490</v>
      </c>
      <c r="T20" s="197" t="s">
        <v>903</v>
      </c>
      <c r="U20" s="234">
        <v>500000000</v>
      </c>
      <c r="V20" s="196">
        <v>43855</v>
      </c>
      <c r="W20" s="196">
        <v>44221</v>
      </c>
      <c r="X20" s="196">
        <v>43831</v>
      </c>
      <c r="Y20" s="196">
        <v>44012</v>
      </c>
      <c r="Z20" s="197" t="s">
        <v>877</v>
      </c>
      <c r="AA20" s="197"/>
      <c r="AB20" s="233"/>
      <c r="AC20" s="195"/>
      <c r="AD20" s="234"/>
      <c r="AE20" s="197"/>
      <c r="AF20" s="197"/>
      <c r="AG20" s="197"/>
      <c r="AH20" s="197"/>
      <c r="AI20" s="197"/>
      <c r="AJ20" s="197"/>
      <c r="AK20" s="197"/>
      <c r="AL20" s="197"/>
      <c r="AM20" s="197"/>
      <c r="AN20" s="197"/>
      <c r="AO20" s="197"/>
      <c r="AP20" s="197"/>
      <c r="AQ20" s="197"/>
      <c r="AR20" s="197"/>
      <c r="AS20" s="232">
        <v>6940716</v>
      </c>
      <c r="AT20" s="235">
        <v>7121832</v>
      </c>
      <c r="AU20" s="235">
        <v>7063524</v>
      </c>
      <c r="AV20" s="235">
        <v>6356088</v>
      </c>
      <c r="AW20" s="235">
        <v>6924204</v>
      </c>
      <c r="AX20" s="235">
        <v>0</v>
      </c>
      <c r="AY20" s="235">
        <v>0</v>
      </c>
      <c r="AZ20" s="235">
        <v>0</v>
      </c>
      <c r="BA20" s="235">
        <v>0</v>
      </c>
      <c r="BB20" s="235">
        <v>0</v>
      </c>
      <c r="BC20" s="235">
        <v>0</v>
      </c>
      <c r="BD20" s="235">
        <v>0</v>
      </c>
      <c r="BE20" s="236">
        <f t="shared" si="0"/>
        <v>7593636</v>
      </c>
      <c r="BF20" s="269"/>
      <c r="BG20" s="238">
        <v>43900</v>
      </c>
      <c r="BH20" s="239">
        <v>20200375</v>
      </c>
      <c r="BI20" s="289">
        <v>6706716</v>
      </c>
      <c r="BJ20" s="238">
        <v>43900</v>
      </c>
      <c r="BK20" s="239">
        <v>20200375</v>
      </c>
      <c r="BL20" s="240">
        <v>6864832</v>
      </c>
      <c r="BM20" s="238">
        <v>43929</v>
      </c>
      <c r="BN20" s="239">
        <v>20200553</v>
      </c>
      <c r="BO20" s="240">
        <v>6814524</v>
      </c>
      <c r="BP20" s="239"/>
      <c r="BQ20" s="239"/>
      <c r="BR20" s="240"/>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47">
        <f t="shared" si="1"/>
        <v>20386072</v>
      </c>
      <c r="CR20" s="267" t="s">
        <v>914</v>
      </c>
    </row>
    <row r="21" spans="1:96" x14ac:dyDescent="0.25">
      <c r="A21" s="195">
        <v>17</v>
      </c>
      <c r="B21" s="196">
        <v>43831</v>
      </c>
      <c r="C21" s="199">
        <v>1051417811</v>
      </c>
      <c r="D21" s="197"/>
      <c r="E21" s="197" t="s">
        <v>691</v>
      </c>
      <c r="F21" s="198" t="s">
        <v>912</v>
      </c>
      <c r="G21" s="230">
        <v>42000000</v>
      </c>
      <c r="H21" s="197"/>
      <c r="I21" s="231" t="s">
        <v>667</v>
      </c>
      <c r="J21" s="197">
        <v>20200045</v>
      </c>
      <c r="K21" s="196">
        <v>43831</v>
      </c>
      <c r="L21" s="230">
        <v>42000000</v>
      </c>
      <c r="M21" s="197">
        <v>20200017</v>
      </c>
      <c r="N21" s="196">
        <v>43831</v>
      </c>
      <c r="O21" s="231">
        <v>2101020901</v>
      </c>
      <c r="P21" s="230">
        <v>42000000</v>
      </c>
      <c r="Q21" s="197" t="s">
        <v>915</v>
      </c>
      <c r="R21" s="197" t="s">
        <v>916</v>
      </c>
      <c r="S21" s="196">
        <v>43579</v>
      </c>
      <c r="T21" s="197" t="s">
        <v>903</v>
      </c>
      <c r="U21" s="234">
        <v>300000000</v>
      </c>
      <c r="V21" s="196">
        <v>43575</v>
      </c>
      <c r="W21" s="196">
        <v>43941</v>
      </c>
      <c r="X21" s="196">
        <v>43831</v>
      </c>
      <c r="Y21" s="196">
        <v>44012</v>
      </c>
      <c r="Z21" s="197" t="s">
        <v>877</v>
      </c>
      <c r="AA21" s="197"/>
      <c r="AB21" s="233"/>
      <c r="AC21" s="195"/>
      <c r="AD21" s="234"/>
      <c r="AE21" s="197"/>
      <c r="AF21" s="197"/>
      <c r="AG21" s="197"/>
      <c r="AH21" s="197"/>
      <c r="AI21" s="197"/>
      <c r="AJ21" s="197"/>
      <c r="AK21" s="197"/>
      <c r="AL21" s="197"/>
      <c r="AM21" s="197"/>
      <c r="AN21" s="197"/>
      <c r="AO21" s="197"/>
      <c r="AP21" s="197"/>
      <c r="AQ21" s="197"/>
      <c r="AR21" s="197"/>
      <c r="AS21" s="232">
        <v>5147100</v>
      </c>
      <c r="AT21" s="235">
        <v>5458248</v>
      </c>
      <c r="AU21" s="235">
        <v>5000040</v>
      </c>
      <c r="AV21" s="235">
        <v>5176512</v>
      </c>
      <c r="AW21" s="235">
        <v>5705928</v>
      </c>
      <c r="AX21" s="235">
        <v>0</v>
      </c>
      <c r="AY21" s="235">
        <v>0</v>
      </c>
      <c r="AZ21" s="235">
        <v>0</v>
      </c>
      <c r="BA21" s="235">
        <v>0</v>
      </c>
      <c r="BB21" s="235">
        <v>0</v>
      </c>
      <c r="BC21" s="235">
        <v>0</v>
      </c>
      <c r="BD21" s="235">
        <v>0</v>
      </c>
      <c r="BE21" s="236">
        <f t="shared" si="0"/>
        <v>15512172</v>
      </c>
      <c r="BF21" s="269"/>
      <c r="BG21" s="238">
        <v>43889</v>
      </c>
      <c r="BH21" s="239">
        <v>20200318</v>
      </c>
      <c r="BI21" s="240">
        <v>5140100</v>
      </c>
      <c r="BJ21" s="238">
        <v>43900</v>
      </c>
      <c r="BK21" s="239">
        <v>20200376</v>
      </c>
      <c r="BL21" s="240">
        <v>5422632</v>
      </c>
      <c r="BM21" s="238">
        <v>43929</v>
      </c>
      <c r="BN21" s="239">
        <v>20200554</v>
      </c>
      <c r="BO21" s="240">
        <v>5000040</v>
      </c>
      <c r="BP21" s="239"/>
      <c r="BQ21" s="239"/>
      <c r="BR21" s="240"/>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47">
        <f t="shared" si="1"/>
        <v>15562772</v>
      </c>
      <c r="CR21" s="267" t="s">
        <v>917</v>
      </c>
    </row>
    <row r="22" spans="1:96" x14ac:dyDescent="0.25">
      <c r="A22" s="195">
        <v>18</v>
      </c>
      <c r="B22" s="196">
        <v>43831</v>
      </c>
      <c r="C22" s="199">
        <v>1053816665</v>
      </c>
      <c r="D22" s="197"/>
      <c r="E22" s="197" t="s">
        <v>692</v>
      </c>
      <c r="F22" s="198" t="s">
        <v>912</v>
      </c>
      <c r="G22" s="230">
        <v>42000000</v>
      </c>
      <c r="H22" s="197"/>
      <c r="I22" s="231" t="s">
        <v>667</v>
      </c>
      <c r="J22" s="197">
        <v>20200046</v>
      </c>
      <c r="K22" s="196">
        <v>43831</v>
      </c>
      <c r="L22" s="230">
        <v>42000000</v>
      </c>
      <c r="M22" s="197">
        <v>20200018</v>
      </c>
      <c r="N22" s="196">
        <v>43831</v>
      </c>
      <c r="O22" s="231">
        <v>2101020901</v>
      </c>
      <c r="P22" s="230">
        <v>42000000</v>
      </c>
      <c r="Q22" s="197" t="s">
        <v>874</v>
      </c>
      <c r="R22" s="197">
        <v>14810</v>
      </c>
      <c r="S22" s="196">
        <v>43811</v>
      </c>
      <c r="T22" s="197" t="s">
        <v>903</v>
      </c>
      <c r="U22" s="232" t="s">
        <v>876</v>
      </c>
      <c r="V22" s="196">
        <v>43811</v>
      </c>
      <c r="W22" s="196">
        <v>43831</v>
      </c>
      <c r="X22" s="196">
        <v>43831</v>
      </c>
      <c r="Y22" s="196">
        <v>44012</v>
      </c>
      <c r="Z22" s="197" t="s">
        <v>877</v>
      </c>
      <c r="AA22" s="197"/>
      <c r="AB22" s="233"/>
      <c r="AC22" s="195"/>
      <c r="AD22" s="234"/>
      <c r="AE22" s="197"/>
      <c r="AF22" s="197"/>
      <c r="AG22" s="197"/>
      <c r="AH22" s="197"/>
      <c r="AI22" s="197"/>
      <c r="AJ22" s="197"/>
      <c r="AK22" s="197"/>
      <c r="AL22" s="197"/>
      <c r="AM22" s="197"/>
      <c r="AN22" s="197"/>
      <c r="AO22" s="197"/>
      <c r="AP22" s="197"/>
      <c r="AQ22" s="197"/>
      <c r="AR22" s="197"/>
      <c r="AS22" s="232">
        <v>7432464</v>
      </c>
      <c r="AT22" s="235">
        <v>6533076</v>
      </c>
      <c r="AU22" s="235">
        <v>7370544</v>
      </c>
      <c r="AV22" s="235">
        <v>6138852</v>
      </c>
      <c r="AW22" s="235">
        <v>7344744</v>
      </c>
      <c r="AX22" s="235">
        <v>0</v>
      </c>
      <c r="AY22" s="235">
        <v>0</v>
      </c>
      <c r="AZ22" s="235">
        <v>0</v>
      </c>
      <c r="BA22" s="235">
        <v>0</v>
      </c>
      <c r="BB22" s="235">
        <v>0</v>
      </c>
      <c r="BC22" s="235">
        <v>0</v>
      </c>
      <c r="BD22" s="235">
        <v>0</v>
      </c>
      <c r="BE22" s="236">
        <f t="shared" si="0"/>
        <v>7180320</v>
      </c>
      <c r="BF22" s="269"/>
      <c r="BG22" s="238">
        <v>43900</v>
      </c>
      <c r="BH22" s="239">
        <v>20200688</v>
      </c>
      <c r="BI22" s="240">
        <v>7136464</v>
      </c>
      <c r="BJ22" s="238">
        <v>43900</v>
      </c>
      <c r="BK22" s="239">
        <v>20200688</v>
      </c>
      <c r="BL22" s="240">
        <v>6351076</v>
      </c>
      <c r="BM22" s="238">
        <v>43929</v>
      </c>
      <c r="BN22" s="239">
        <v>20200569</v>
      </c>
      <c r="BO22" s="240">
        <v>7082544</v>
      </c>
      <c r="BP22" s="239"/>
      <c r="BQ22" s="239"/>
      <c r="BR22" s="240"/>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47">
        <f t="shared" si="1"/>
        <v>20570084</v>
      </c>
      <c r="CR22" s="267" t="s">
        <v>917</v>
      </c>
    </row>
    <row r="23" spans="1:96" x14ac:dyDescent="0.25">
      <c r="A23" s="276">
        <v>19</v>
      </c>
      <c r="B23" s="277">
        <v>43831</v>
      </c>
      <c r="C23" s="278">
        <v>1110524406</v>
      </c>
      <c r="D23" s="279"/>
      <c r="E23" s="279" t="s">
        <v>693</v>
      </c>
      <c r="F23" s="270" t="s">
        <v>912</v>
      </c>
      <c r="G23" s="280">
        <v>42000000</v>
      </c>
      <c r="H23" s="279"/>
      <c r="I23" s="281" t="s">
        <v>667</v>
      </c>
      <c r="J23" s="279">
        <v>20200047</v>
      </c>
      <c r="K23" s="277">
        <v>43831</v>
      </c>
      <c r="L23" s="280">
        <v>42000000</v>
      </c>
      <c r="M23" s="279">
        <v>20200019</v>
      </c>
      <c r="N23" s="277">
        <v>43831</v>
      </c>
      <c r="O23" s="281">
        <v>2101020901</v>
      </c>
      <c r="P23" s="280">
        <v>42000000</v>
      </c>
      <c r="Q23" s="279" t="s">
        <v>874</v>
      </c>
      <c r="R23" s="279">
        <v>15156</v>
      </c>
      <c r="S23" s="277">
        <v>43892</v>
      </c>
      <c r="T23" s="279" t="s">
        <v>903</v>
      </c>
      <c r="U23" s="282" t="s">
        <v>876</v>
      </c>
      <c r="V23" s="277">
        <v>43892</v>
      </c>
      <c r="W23" s="277">
        <v>43918</v>
      </c>
      <c r="X23" s="277">
        <v>43831</v>
      </c>
      <c r="Y23" s="277">
        <v>44012</v>
      </c>
      <c r="Z23" s="279" t="s">
        <v>877</v>
      </c>
      <c r="AA23" s="279"/>
      <c r="AB23" s="283"/>
      <c r="AC23" s="276"/>
      <c r="AD23" s="282"/>
      <c r="AE23" s="279"/>
      <c r="AF23" s="279"/>
      <c r="AG23" s="279"/>
      <c r="AH23" s="279"/>
      <c r="AI23" s="279"/>
      <c r="AJ23" s="279"/>
      <c r="AK23" s="279"/>
      <c r="AL23" s="279"/>
      <c r="AM23" s="279"/>
      <c r="AN23" s="279"/>
      <c r="AO23" s="279"/>
      <c r="AP23" s="279"/>
      <c r="AQ23" s="279"/>
      <c r="AR23" s="279"/>
      <c r="AS23" s="282">
        <v>6205932</v>
      </c>
      <c r="AT23" s="284">
        <v>5941224</v>
      </c>
      <c r="AU23" s="284">
        <v>1676484</v>
      </c>
      <c r="AV23" s="284">
        <v>0</v>
      </c>
      <c r="AW23" s="284">
        <v>0</v>
      </c>
      <c r="AX23" s="284">
        <v>0</v>
      </c>
      <c r="AY23" s="284">
        <v>0</v>
      </c>
      <c r="AZ23" s="284">
        <v>0</v>
      </c>
      <c r="BA23" s="284">
        <v>0</v>
      </c>
      <c r="BB23" s="284">
        <v>0</v>
      </c>
      <c r="BC23" s="284">
        <v>0</v>
      </c>
      <c r="BD23" s="284">
        <v>0</v>
      </c>
      <c r="BE23" s="285">
        <f t="shared" si="0"/>
        <v>28176360</v>
      </c>
      <c r="BF23" s="269"/>
      <c r="BG23" s="238">
        <v>43900</v>
      </c>
      <c r="BH23" s="239">
        <v>20200377</v>
      </c>
      <c r="BI23" s="240">
        <v>6064932</v>
      </c>
      <c r="BJ23" s="238">
        <v>43900</v>
      </c>
      <c r="BK23" s="239">
        <v>20200377</v>
      </c>
      <c r="BL23" s="240">
        <v>5834224</v>
      </c>
      <c r="BM23" s="238">
        <v>43929</v>
      </c>
      <c r="BN23" s="239">
        <v>20200555</v>
      </c>
      <c r="BO23" s="240">
        <v>1676484</v>
      </c>
      <c r="BP23" s="239"/>
      <c r="BQ23" s="239"/>
      <c r="BR23" s="240"/>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47">
        <f t="shared" si="1"/>
        <v>13575640</v>
      </c>
      <c r="CR23" s="267" t="s">
        <v>918</v>
      </c>
    </row>
    <row r="24" spans="1:96" x14ac:dyDescent="0.25">
      <c r="A24" s="195">
        <v>20</v>
      </c>
      <c r="B24" s="196">
        <v>43831</v>
      </c>
      <c r="C24" s="199">
        <v>1109845146</v>
      </c>
      <c r="D24" s="197"/>
      <c r="E24" s="197" t="s">
        <v>694</v>
      </c>
      <c r="F24" s="198" t="s">
        <v>912</v>
      </c>
      <c r="G24" s="230">
        <v>42000000</v>
      </c>
      <c r="H24" s="197"/>
      <c r="I24" s="231" t="s">
        <v>667</v>
      </c>
      <c r="J24" s="197">
        <v>20200048</v>
      </c>
      <c r="K24" s="196">
        <v>43831</v>
      </c>
      <c r="L24" s="230">
        <v>42000000</v>
      </c>
      <c r="M24" s="197">
        <v>20200020</v>
      </c>
      <c r="N24" s="196">
        <v>43831</v>
      </c>
      <c r="O24" s="231">
        <v>2101020901</v>
      </c>
      <c r="P24" s="230">
        <v>42000000</v>
      </c>
      <c r="Q24" s="197" t="s">
        <v>919</v>
      </c>
      <c r="R24" s="197">
        <v>696430</v>
      </c>
      <c r="S24" s="196">
        <v>43543</v>
      </c>
      <c r="T24" s="197" t="s">
        <v>903</v>
      </c>
      <c r="U24" s="232">
        <v>300000000</v>
      </c>
      <c r="V24" s="196">
        <v>43537</v>
      </c>
      <c r="W24" s="196">
        <v>44335</v>
      </c>
      <c r="X24" s="196">
        <v>43831</v>
      </c>
      <c r="Y24" s="196">
        <v>44012</v>
      </c>
      <c r="Z24" s="197" t="s">
        <v>877</v>
      </c>
      <c r="AA24" s="197"/>
      <c r="AB24" s="233"/>
      <c r="AC24" s="195"/>
      <c r="AD24" s="234"/>
      <c r="AE24" s="197"/>
      <c r="AF24" s="197"/>
      <c r="AG24" s="197"/>
      <c r="AH24" s="197"/>
      <c r="AI24" s="197"/>
      <c r="AJ24" s="197"/>
      <c r="AK24" s="197"/>
      <c r="AL24" s="197"/>
      <c r="AM24" s="197"/>
      <c r="AN24" s="197"/>
      <c r="AO24" s="197"/>
      <c r="AP24" s="197"/>
      <c r="AQ24" s="197"/>
      <c r="AR24" s="197"/>
      <c r="AS24" s="232">
        <v>6370536</v>
      </c>
      <c r="AT24" s="235">
        <v>7879320</v>
      </c>
      <c r="AU24" s="235">
        <v>7408728</v>
      </c>
      <c r="AV24" s="235">
        <v>6654336</v>
      </c>
      <c r="AW24" s="235">
        <v>7275600</v>
      </c>
      <c r="AX24" s="235">
        <v>0</v>
      </c>
      <c r="AY24" s="235">
        <v>0</v>
      </c>
      <c r="AZ24" s="235">
        <v>0</v>
      </c>
      <c r="BA24" s="235">
        <v>0</v>
      </c>
      <c r="BB24" s="235">
        <v>0</v>
      </c>
      <c r="BC24" s="235">
        <v>0</v>
      </c>
      <c r="BD24" s="235">
        <v>0</v>
      </c>
      <c r="BE24" s="236">
        <f t="shared" si="0"/>
        <v>6411480</v>
      </c>
      <c r="BF24" s="269"/>
      <c r="BG24" s="238">
        <v>43889</v>
      </c>
      <c r="BH24" s="239">
        <v>20200319</v>
      </c>
      <c r="BI24" s="240">
        <v>6208536</v>
      </c>
      <c r="BJ24" s="238">
        <v>43900</v>
      </c>
      <c r="BK24" s="239">
        <v>20200378</v>
      </c>
      <c r="BL24" s="240">
        <v>7527320</v>
      </c>
      <c r="BM24" s="238">
        <v>43929</v>
      </c>
      <c r="BN24" s="239">
        <v>20200556</v>
      </c>
      <c r="BO24" s="240">
        <v>7115728</v>
      </c>
      <c r="BP24" s="239"/>
      <c r="BQ24" s="239"/>
      <c r="BR24" s="240"/>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47">
        <f t="shared" si="1"/>
        <v>20851584</v>
      </c>
      <c r="CR24" s="267" t="s">
        <v>920</v>
      </c>
    </row>
    <row r="25" spans="1:96" x14ac:dyDescent="0.25">
      <c r="A25" s="195">
        <v>21</v>
      </c>
      <c r="B25" s="196">
        <v>43831</v>
      </c>
      <c r="C25" s="199">
        <v>1129581371</v>
      </c>
      <c r="D25" s="197"/>
      <c r="E25" s="197" t="s">
        <v>695</v>
      </c>
      <c r="F25" s="198" t="s">
        <v>912</v>
      </c>
      <c r="G25" s="230">
        <v>42000000</v>
      </c>
      <c r="H25" s="197"/>
      <c r="I25" s="231" t="s">
        <v>667</v>
      </c>
      <c r="J25" s="197">
        <v>20200049</v>
      </c>
      <c r="K25" s="196">
        <v>43831</v>
      </c>
      <c r="L25" s="230">
        <v>42000000</v>
      </c>
      <c r="M25" s="197">
        <v>20200021</v>
      </c>
      <c r="N25" s="196">
        <v>43831</v>
      </c>
      <c r="O25" s="231">
        <v>2101020901</v>
      </c>
      <c r="P25" s="230">
        <v>42000000</v>
      </c>
      <c r="Q25" s="197" t="s">
        <v>921</v>
      </c>
      <c r="R25" s="197" t="s">
        <v>922</v>
      </c>
      <c r="S25" s="196">
        <v>43571</v>
      </c>
      <c r="T25" s="197" t="s">
        <v>903</v>
      </c>
      <c r="U25" s="234">
        <v>300000000</v>
      </c>
      <c r="V25" s="196">
        <v>43567</v>
      </c>
      <c r="W25" s="196">
        <v>43933</v>
      </c>
      <c r="X25" s="196">
        <v>43831</v>
      </c>
      <c r="Y25" s="196">
        <v>44012</v>
      </c>
      <c r="Z25" s="197" t="s">
        <v>877</v>
      </c>
      <c r="AA25" s="197"/>
      <c r="AB25" s="233"/>
      <c r="AC25" s="195"/>
      <c r="AD25" s="234"/>
      <c r="AE25" s="197"/>
      <c r="AF25" s="197"/>
      <c r="AG25" s="197"/>
      <c r="AH25" s="197"/>
      <c r="AI25" s="197"/>
      <c r="AJ25" s="197"/>
      <c r="AK25" s="197"/>
      <c r="AL25" s="197"/>
      <c r="AM25" s="197"/>
      <c r="AN25" s="197"/>
      <c r="AO25" s="197"/>
      <c r="AP25" s="197"/>
      <c r="AQ25" s="197"/>
      <c r="AR25" s="197"/>
      <c r="AS25" s="232">
        <v>7202844</v>
      </c>
      <c r="AT25" s="235">
        <v>6939684</v>
      </c>
      <c r="AU25" s="235">
        <v>7368480</v>
      </c>
      <c r="AV25" s="235">
        <v>6733800</v>
      </c>
      <c r="AW25" s="235">
        <v>6883956</v>
      </c>
      <c r="AX25" s="235">
        <v>0</v>
      </c>
      <c r="AY25" s="235">
        <v>0</v>
      </c>
      <c r="AZ25" s="235">
        <v>0</v>
      </c>
      <c r="BA25" s="235">
        <v>0</v>
      </c>
      <c r="BB25" s="235">
        <v>0</v>
      </c>
      <c r="BC25" s="235">
        <v>0</v>
      </c>
      <c r="BD25" s="235">
        <v>0</v>
      </c>
      <c r="BE25" s="236">
        <f t="shared" si="0"/>
        <v>6871236</v>
      </c>
      <c r="BF25" s="269"/>
      <c r="BG25" s="238">
        <v>43900</v>
      </c>
      <c r="BH25" s="239">
        <v>20200379</v>
      </c>
      <c r="BI25" s="240">
        <v>6935844</v>
      </c>
      <c r="BJ25" s="238">
        <v>43900</v>
      </c>
      <c r="BK25" s="239">
        <v>20200379</v>
      </c>
      <c r="BL25" s="240">
        <v>6706684</v>
      </c>
      <c r="BM25" s="238">
        <v>43929</v>
      </c>
      <c r="BN25" s="239">
        <v>20200557</v>
      </c>
      <c r="BO25" s="240">
        <v>7080480</v>
      </c>
      <c r="BP25" s="239"/>
      <c r="BQ25" s="239"/>
      <c r="BR25" s="240"/>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47">
        <f t="shared" si="1"/>
        <v>20723008</v>
      </c>
      <c r="CR25" s="267" t="s">
        <v>923</v>
      </c>
    </row>
    <row r="26" spans="1:96" x14ac:dyDescent="0.25">
      <c r="A26" s="195">
        <v>22</v>
      </c>
      <c r="B26" s="196">
        <v>43831</v>
      </c>
      <c r="C26" s="199">
        <v>901148645</v>
      </c>
      <c r="D26" s="197"/>
      <c r="E26" s="197" t="s">
        <v>669</v>
      </c>
      <c r="F26" s="198" t="s">
        <v>912</v>
      </c>
      <c r="G26" s="230">
        <v>42000000</v>
      </c>
      <c r="H26" s="197"/>
      <c r="I26" s="231" t="s">
        <v>667</v>
      </c>
      <c r="J26" s="197">
        <v>20200050</v>
      </c>
      <c r="K26" s="196">
        <v>43831</v>
      </c>
      <c r="L26" s="230">
        <v>42000000</v>
      </c>
      <c r="M26" s="197">
        <v>20200022</v>
      </c>
      <c r="N26" s="196">
        <v>43831</v>
      </c>
      <c r="O26" s="231">
        <v>2101020901</v>
      </c>
      <c r="P26" s="230">
        <v>42000000</v>
      </c>
      <c r="Q26" s="197" t="s">
        <v>880</v>
      </c>
      <c r="R26" s="197" t="s">
        <v>924</v>
      </c>
      <c r="S26" s="196">
        <v>43475</v>
      </c>
      <c r="T26" s="197" t="s">
        <v>882</v>
      </c>
      <c r="U26" s="234">
        <v>8400000</v>
      </c>
      <c r="V26" s="196">
        <v>43831</v>
      </c>
      <c r="W26" s="196">
        <v>44150</v>
      </c>
      <c r="X26" s="196">
        <v>43831</v>
      </c>
      <c r="Y26" s="196">
        <v>44012</v>
      </c>
      <c r="Z26" s="197" t="s">
        <v>877</v>
      </c>
      <c r="AA26" s="197"/>
      <c r="AB26" s="233"/>
      <c r="AC26" s="195"/>
      <c r="AD26" s="234"/>
      <c r="AE26" s="197"/>
      <c r="AF26" s="197"/>
      <c r="AG26" s="197"/>
      <c r="AH26" s="197"/>
      <c r="AI26" s="197"/>
      <c r="AJ26" s="197"/>
      <c r="AK26" s="197"/>
      <c r="AL26" s="197"/>
      <c r="AM26" s="197"/>
      <c r="AN26" s="197"/>
      <c r="AO26" s="197"/>
      <c r="AP26" s="197"/>
      <c r="AQ26" s="197"/>
      <c r="AR26" s="197"/>
      <c r="AS26" s="232">
        <v>5551644</v>
      </c>
      <c r="AT26" s="235">
        <v>5469600</v>
      </c>
      <c r="AU26" s="235">
        <v>5524296</v>
      </c>
      <c r="AV26" s="235">
        <v>6563520</v>
      </c>
      <c r="AW26" s="235">
        <v>6290040</v>
      </c>
      <c r="AX26" s="235">
        <v>0</v>
      </c>
      <c r="AY26" s="235">
        <v>0</v>
      </c>
      <c r="AZ26" s="235">
        <v>0</v>
      </c>
      <c r="BA26" s="235">
        <v>0</v>
      </c>
      <c r="BB26" s="235">
        <v>0</v>
      </c>
      <c r="BC26" s="235">
        <v>0</v>
      </c>
      <c r="BD26" s="235">
        <v>0</v>
      </c>
      <c r="BE26" s="236">
        <f t="shared" si="0"/>
        <v>12600900</v>
      </c>
      <c r="BF26" s="269"/>
      <c r="BG26" s="238">
        <v>43900</v>
      </c>
      <c r="BH26" s="239">
        <v>20200380</v>
      </c>
      <c r="BI26" s="240">
        <v>5551644</v>
      </c>
      <c r="BJ26" s="238">
        <v>43900</v>
      </c>
      <c r="BK26" s="239">
        <v>20200380</v>
      </c>
      <c r="BL26" s="240">
        <v>5469600</v>
      </c>
      <c r="BM26" s="238">
        <v>43929</v>
      </c>
      <c r="BN26" s="239">
        <v>20200558</v>
      </c>
      <c r="BO26" s="240">
        <v>5524296</v>
      </c>
      <c r="BP26" s="239"/>
      <c r="BQ26" s="239"/>
      <c r="BR26" s="240"/>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47">
        <f t="shared" si="1"/>
        <v>16545540</v>
      </c>
      <c r="CR26" s="267" t="s">
        <v>925</v>
      </c>
    </row>
    <row r="27" spans="1:96" x14ac:dyDescent="0.25">
      <c r="A27" s="195">
        <v>23</v>
      </c>
      <c r="B27" s="196">
        <v>43831</v>
      </c>
      <c r="C27" s="199">
        <v>79917938</v>
      </c>
      <c r="D27" s="197"/>
      <c r="E27" s="197" t="s">
        <v>696</v>
      </c>
      <c r="F27" s="198" t="s">
        <v>912</v>
      </c>
      <c r="G27" s="230">
        <v>42000000</v>
      </c>
      <c r="H27" s="197"/>
      <c r="I27" s="231" t="s">
        <v>148</v>
      </c>
      <c r="J27" s="197">
        <v>20200051</v>
      </c>
      <c r="K27" s="196">
        <v>43831</v>
      </c>
      <c r="L27" s="230">
        <v>42000000</v>
      </c>
      <c r="M27" s="197">
        <v>20200023</v>
      </c>
      <c r="N27" s="196">
        <v>43831</v>
      </c>
      <c r="O27" s="231">
        <v>2101020901</v>
      </c>
      <c r="P27" s="230">
        <v>42000000</v>
      </c>
      <c r="Q27" s="197" t="s">
        <v>913</v>
      </c>
      <c r="R27" s="288">
        <v>3442219000020</v>
      </c>
      <c r="S27" s="196">
        <v>43665</v>
      </c>
      <c r="T27" s="197" t="s">
        <v>926</v>
      </c>
      <c r="U27" s="234">
        <v>200000000</v>
      </c>
      <c r="V27" s="196">
        <v>43664</v>
      </c>
      <c r="W27" s="196">
        <v>44030</v>
      </c>
      <c r="X27" s="196">
        <v>43831</v>
      </c>
      <c r="Y27" s="196">
        <v>44012</v>
      </c>
      <c r="Z27" s="197" t="s">
        <v>877</v>
      </c>
      <c r="AA27" s="197"/>
      <c r="AB27" s="233"/>
      <c r="AC27" s="195"/>
      <c r="AD27" s="234"/>
      <c r="AE27" s="197"/>
      <c r="AF27" s="197"/>
      <c r="AG27" s="197"/>
      <c r="AH27" s="197"/>
      <c r="AI27" s="197"/>
      <c r="AJ27" s="197"/>
      <c r="AK27" s="197"/>
      <c r="AL27" s="197"/>
      <c r="AM27" s="197"/>
      <c r="AN27" s="197"/>
      <c r="AO27" s="197"/>
      <c r="AP27" s="197"/>
      <c r="AQ27" s="197"/>
      <c r="AR27" s="197"/>
      <c r="AS27" s="232">
        <v>6465480</v>
      </c>
      <c r="AT27" s="235">
        <v>7193040</v>
      </c>
      <c r="AU27" s="235">
        <v>6644016</v>
      </c>
      <c r="AV27" s="235">
        <v>6567648</v>
      </c>
      <c r="AW27" s="235">
        <v>7205940</v>
      </c>
      <c r="AX27" s="235">
        <v>0</v>
      </c>
      <c r="AY27" s="235">
        <v>0</v>
      </c>
      <c r="AZ27" s="235">
        <v>0</v>
      </c>
      <c r="BA27" s="235">
        <v>0</v>
      </c>
      <c r="BB27" s="235">
        <v>0</v>
      </c>
      <c r="BC27" s="235">
        <v>0</v>
      </c>
      <c r="BD27" s="235">
        <v>0</v>
      </c>
      <c r="BE27" s="236">
        <f t="shared" si="0"/>
        <v>7923876</v>
      </c>
      <c r="BF27" s="269"/>
      <c r="BG27" s="238">
        <v>43900</v>
      </c>
      <c r="BH27" s="239">
        <v>20200389</v>
      </c>
      <c r="BI27" s="240">
        <v>6291480</v>
      </c>
      <c r="BJ27" s="238">
        <v>43900</v>
      </c>
      <c r="BK27" s="239">
        <v>20200389</v>
      </c>
      <c r="BL27" s="240">
        <v>6927040</v>
      </c>
      <c r="BM27" s="238">
        <v>43929</v>
      </c>
      <c r="BN27" s="239">
        <v>20200570</v>
      </c>
      <c r="BO27" s="240">
        <v>6448016</v>
      </c>
      <c r="BP27" s="239"/>
      <c r="BQ27" s="239"/>
      <c r="BR27" s="240"/>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47">
        <f t="shared" si="1"/>
        <v>19666536</v>
      </c>
      <c r="CR27" s="267" t="s">
        <v>927</v>
      </c>
    </row>
    <row r="28" spans="1:96" x14ac:dyDescent="0.25">
      <c r="A28" s="195">
        <v>24</v>
      </c>
      <c r="B28" s="196">
        <v>43831</v>
      </c>
      <c r="C28" s="199">
        <v>19563465</v>
      </c>
      <c r="D28" s="197"/>
      <c r="E28" s="197" t="s">
        <v>74</v>
      </c>
      <c r="F28" s="198" t="s">
        <v>912</v>
      </c>
      <c r="G28" s="230">
        <v>42000000</v>
      </c>
      <c r="H28" s="197"/>
      <c r="I28" s="231" t="s">
        <v>667</v>
      </c>
      <c r="J28" s="197">
        <v>20200052</v>
      </c>
      <c r="K28" s="196">
        <v>43831</v>
      </c>
      <c r="L28" s="230">
        <v>42000000</v>
      </c>
      <c r="M28" s="197">
        <v>20200024</v>
      </c>
      <c r="N28" s="196">
        <v>43831</v>
      </c>
      <c r="O28" s="231">
        <v>2101020901</v>
      </c>
      <c r="P28" s="230">
        <v>42000000</v>
      </c>
      <c r="Q28" s="197" t="s">
        <v>641</v>
      </c>
      <c r="R28" s="197" t="s">
        <v>928</v>
      </c>
      <c r="S28" s="196">
        <v>43699</v>
      </c>
      <c r="T28" s="197" t="s">
        <v>926</v>
      </c>
      <c r="U28" s="234">
        <v>400000000</v>
      </c>
      <c r="V28" s="196">
        <v>43714</v>
      </c>
      <c r="W28" s="196">
        <v>44080</v>
      </c>
      <c r="X28" s="196">
        <v>43831</v>
      </c>
      <c r="Y28" s="196">
        <v>44012</v>
      </c>
      <c r="Z28" s="197" t="s">
        <v>877</v>
      </c>
      <c r="AA28" s="197"/>
      <c r="AB28" s="233"/>
      <c r="AC28" s="195"/>
      <c r="AD28" s="234"/>
      <c r="AE28" s="197"/>
      <c r="AF28" s="197"/>
      <c r="AG28" s="197"/>
      <c r="AH28" s="197"/>
      <c r="AI28" s="197"/>
      <c r="AJ28" s="197"/>
      <c r="AK28" s="197"/>
      <c r="AL28" s="197"/>
      <c r="AM28" s="197"/>
      <c r="AN28" s="197"/>
      <c r="AO28" s="197"/>
      <c r="AP28" s="197"/>
      <c r="AQ28" s="197"/>
      <c r="AR28" s="197"/>
      <c r="AS28" s="232">
        <v>6898404</v>
      </c>
      <c r="AT28" s="235">
        <v>7489224</v>
      </c>
      <c r="AU28" s="235">
        <v>6522240</v>
      </c>
      <c r="AV28" s="235">
        <v>6225024</v>
      </c>
      <c r="AW28" s="235">
        <v>6882408</v>
      </c>
      <c r="AX28" s="235">
        <v>0</v>
      </c>
      <c r="AY28" s="235">
        <v>0</v>
      </c>
      <c r="AZ28" s="235">
        <v>0</v>
      </c>
      <c r="BA28" s="235">
        <v>0</v>
      </c>
      <c r="BB28" s="235">
        <v>0</v>
      </c>
      <c r="BC28" s="235">
        <v>0</v>
      </c>
      <c r="BD28" s="235">
        <v>0</v>
      </c>
      <c r="BE28" s="236">
        <f t="shared" si="0"/>
        <v>7982700</v>
      </c>
      <c r="BF28" s="269"/>
      <c r="BG28" s="238">
        <v>43889</v>
      </c>
      <c r="BH28" s="239">
        <v>20200321</v>
      </c>
      <c r="BI28" s="240">
        <v>6670404</v>
      </c>
      <c r="BJ28" s="238">
        <v>43900</v>
      </c>
      <c r="BK28" s="239">
        <v>20200382</v>
      </c>
      <c r="BL28" s="240">
        <v>7186224</v>
      </c>
      <c r="BM28" s="238">
        <v>43929</v>
      </c>
      <c r="BN28" s="239">
        <v>20200560</v>
      </c>
      <c r="BO28" s="240">
        <v>6341240</v>
      </c>
      <c r="BP28" s="239"/>
      <c r="BQ28" s="239"/>
      <c r="BR28" s="240"/>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47">
        <f t="shared" si="1"/>
        <v>20197868</v>
      </c>
      <c r="CR28" s="267" t="s">
        <v>927</v>
      </c>
    </row>
    <row r="29" spans="1:96" x14ac:dyDescent="0.25">
      <c r="A29" s="195">
        <v>25</v>
      </c>
      <c r="B29" s="196">
        <v>43831</v>
      </c>
      <c r="C29" s="199">
        <v>1019074711</v>
      </c>
      <c r="D29" s="197"/>
      <c r="E29" s="197" t="s">
        <v>697</v>
      </c>
      <c r="F29" s="198" t="s">
        <v>698</v>
      </c>
      <c r="G29" s="230">
        <v>42000000</v>
      </c>
      <c r="H29" s="197"/>
      <c r="I29" s="231" t="s">
        <v>667</v>
      </c>
      <c r="J29" s="197">
        <v>20200053</v>
      </c>
      <c r="K29" s="196">
        <v>43831</v>
      </c>
      <c r="L29" s="230">
        <v>42000000</v>
      </c>
      <c r="M29" s="197">
        <v>20200025</v>
      </c>
      <c r="N29" s="196">
        <v>43831</v>
      </c>
      <c r="O29" s="231">
        <v>2101020901</v>
      </c>
      <c r="P29" s="230">
        <v>42000000</v>
      </c>
      <c r="Q29" s="197" t="s">
        <v>874</v>
      </c>
      <c r="R29" s="197">
        <v>1110</v>
      </c>
      <c r="S29" s="196">
        <v>43822</v>
      </c>
      <c r="T29" s="197" t="s">
        <v>926</v>
      </c>
      <c r="U29" s="234" t="s">
        <v>876</v>
      </c>
      <c r="V29" s="196">
        <v>43822</v>
      </c>
      <c r="W29" s="196">
        <v>43833</v>
      </c>
      <c r="X29" s="196">
        <v>43831</v>
      </c>
      <c r="Y29" s="196">
        <v>44012</v>
      </c>
      <c r="Z29" s="197" t="s">
        <v>877</v>
      </c>
      <c r="AA29" s="197"/>
      <c r="AB29" s="233"/>
      <c r="AC29" s="195"/>
      <c r="AD29" s="234"/>
      <c r="AE29" s="197"/>
      <c r="AF29" s="197"/>
      <c r="AG29" s="197"/>
      <c r="AH29" s="197"/>
      <c r="AI29" s="197"/>
      <c r="AJ29" s="197"/>
      <c r="AK29" s="197"/>
      <c r="AL29" s="197"/>
      <c r="AM29" s="197"/>
      <c r="AN29" s="197"/>
      <c r="AO29" s="197"/>
      <c r="AP29" s="197"/>
      <c r="AQ29" s="197"/>
      <c r="AR29" s="197"/>
      <c r="AS29" s="232">
        <v>6762180</v>
      </c>
      <c r="AT29" s="235">
        <v>6903048</v>
      </c>
      <c r="AU29" s="235">
        <v>7366932</v>
      </c>
      <c r="AV29" s="235">
        <v>6420072</v>
      </c>
      <c r="AW29" s="235">
        <v>6169296</v>
      </c>
      <c r="AX29" s="235">
        <v>0</v>
      </c>
      <c r="AY29" s="235">
        <v>0</v>
      </c>
      <c r="AZ29" s="235">
        <v>0</v>
      </c>
      <c r="BA29" s="235">
        <v>0</v>
      </c>
      <c r="BB29" s="235">
        <v>0</v>
      </c>
      <c r="BC29" s="235">
        <v>0</v>
      </c>
      <c r="BD29" s="235">
        <v>0</v>
      </c>
      <c r="BE29" s="236">
        <f t="shared" si="0"/>
        <v>8378472</v>
      </c>
      <c r="BF29" s="269"/>
      <c r="BG29" s="238">
        <v>43889</v>
      </c>
      <c r="BH29" s="239">
        <v>20200322</v>
      </c>
      <c r="BI29" s="240">
        <v>6551180</v>
      </c>
      <c r="BJ29" s="238">
        <v>43900</v>
      </c>
      <c r="BK29" s="239">
        <v>20200383</v>
      </c>
      <c r="BL29" s="240">
        <v>6674048</v>
      </c>
      <c r="BM29" s="238">
        <v>43929</v>
      </c>
      <c r="BN29" s="239">
        <v>20200561</v>
      </c>
      <c r="BO29" s="240">
        <v>7079932</v>
      </c>
      <c r="BP29" s="239"/>
      <c r="BQ29" s="239"/>
      <c r="BR29" s="240"/>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47">
        <f t="shared" si="1"/>
        <v>20305160</v>
      </c>
      <c r="CR29" s="267" t="s">
        <v>929</v>
      </c>
    </row>
    <row r="30" spans="1:96" x14ac:dyDescent="0.25">
      <c r="A30" s="195">
        <v>26</v>
      </c>
      <c r="B30" s="196">
        <v>43831</v>
      </c>
      <c r="C30" s="199">
        <v>1106776420</v>
      </c>
      <c r="D30" s="197"/>
      <c r="E30" s="197" t="s">
        <v>699</v>
      </c>
      <c r="F30" s="198" t="s">
        <v>698</v>
      </c>
      <c r="G30" s="230">
        <v>42000000</v>
      </c>
      <c r="H30" s="197"/>
      <c r="I30" s="231" t="s">
        <v>148</v>
      </c>
      <c r="J30" s="197">
        <v>20200054</v>
      </c>
      <c r="K30" s="196">
        <v>43831</v>
      </c>
      <c r="L30" s="230">
        <v>42000000</v>
      </c>
      <c r="M30" s="197">
        <v>20200026</v>
      </c>
      <c r="N30" s="196">
        <v>43831</v>
      </c>
      <c r="O30" s="231">
        <v>2101020901</v>
      </c>
      <c r="P30" s="230">
        <v>42000000</v>
      </c>
      <c r="Q30" s="197" t="s">
        <v>913</v>
      </c>
      <c r="R30" s="288">
        <v>3612217000315</v>
      </c>
      <c r="S30" s="196">
        <v>43452</v>
      </c>
      <c r="T30" s="197" t="s">
        <v>926</v>
      </c>
      <c r="U30" s="234">
        <v>500000000</v>
      </c>
      <c r="V30" s="196">
        <v>43826</v>
      </c>
      <c r="W30" s="196">
        <v>44192</v>
      </c>
      <c r="X30" s="196">
        <v>43831</v>
      </c>
      <c r="Y30" s="196">
        <v>44012</v>
      </c>
      <c r="Z30" s="197" t="s">
        <v>877</v>
      </c>
      <c r="AA30" s="197"/>
      <c r="AB30" s="233"/>
      <c r="AC30" s="195"/>
      <c r="AD30" s="234"/>
      <c r="AE30" s="197"/>
      <c r="AF30" s="197"/>
      <c r="AG30" s="197"/>
      <c r="AH30" s="197"/>
      <c r="AI30" s="197"/>
      <c r="AJ30" s="197"/>
      <c r="AK30" s="197"/>
      <c r="AL30" s="197"/>
      <c r="AM30" s="197"/>
      <c r="AN30" s="197"/>
      <c r="AO30" s="197"/>
      <c r="AP30" s="197"/>
      <c r="AQ30" s="197"/>
      <c r="AR30" s="197"/>
      <c r="AS30" s="232">
        <v>7254960</v>
      </c>
      <c r="AT30" s="235">
        <v>6570228</v>
      </c>
      <c r="AU30" s="235">
        <v>6929364</v>
      </c>
      <c r="AV30" s="235">
        <v>7070232</v>
      </c>
      <c r="AW30" s="235">
        <v>6896340</v>
      </c>
      <c r="AX30" s="235">
        <v>0</v>
      </c>
      <c r="AY30" s="235">
        <v>0</v>
      </c>
      <c r="AZ30" s="235">
        <v>0</v>
      </c>
      <c r="BA30" s="235">
        <v>0</v>
      </c>
      <c r="BB30" s="235">
        <v>0</v>
      </c>
      <c r="BC30" s="235">
        <v>0</v>
      </c>
      <c r="BD30" s="235">
        <v>0</v>
      </c>
      <c r="BE30" s="236">
        <f t="shared" si="0"/>
        <v>7278876</v>
      </c>
      <c r="BF30" s="269"/>
      <c r="BG30" s="238">
        <v>43886</v>
      </c>
      <c r="BH30" s="239">
        <v>20200309</v>
      </c>
      <c r="BI30" s="240">
        <v>6981960</v>
      </c>
      <c r="BJ30" s="238">
        <v>43900</v>
      </c>
      <c r="BK30" s="239">
        <v>20200384</v>
      </c>
      <c r="BL30" s="240">
        <v>6383228</v>
      </c>
      <c r="BM30" s="238">
        <v>43929</v>
      </c>
      <c r="BN30" s="239">
        <v>20200562</v>
      </c>
      <c r="BO30" s="240">
        <v>6697364</v>
      </c>
      <c r="BP30" s="239"/>
      <c r="BQ30" s="239"/>
      <c r="BR30" s="240"/>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47">
        <f t="shared" si="1"/>
        <v>20062552</v>
      </c>
      <c r="CR30" s="267" t="s">
        <v>930</v>
      </c>
    </row>
    <row r="31" spans="1:96" x14ac:dyDescent="0.25">
      <c r="A31" s="195">
        <v>27</v>
      </c>
      <c r="B31" s="196">
        <v>43831</v>
      </c>
      <c r="C31" s="199">
        <v>1110473705</v>
      </c>
      <c r="D31" s="197"/>
      <c r="E31" s="197" t="s">
        <v>700</v>
      </c>
      <c r="F31" s="198" t="s">
        <v>321</v>
      </c>
      <c r="G31" s="230">
        <v>42000000</v>
      </c>
      <c r="H31" s="197"/>
      <c r="I31" s="231" t="s">
        <v>667</v>
      </c>
      <c r="J31" s="197">
        <v>20200055</v>
      </c>
      <c r="K31" s="196">
        <v>43831</v>
      </c>
      <c r="L31" s="230">
        <v>42000000</v>
      </c>
      <c r="M31" s="197">
        <v>20200027</v>
      </c>
      <c r="N31" s="196">
        <v>43831</v>
      </c>
      <c r="O31" s="231">
        <v>2101020901</v>
      </c>
      <c r="P31" s="230">
        <v>42000000</v>
      </c>
      <c r="Q31" s="197" t="s">
        <v>874</v>
      </c>
      <c r="R31" s="197">
        <v>27814</v>
      </c>
      <c r="S31" s="196">
        <v>43504</v>
      </c>
      <c r="T31" s="197" t="s">
        <v>926</v>
      </c>
      <c r="U31" s="234" t="s">
        <v>876</v>
      </c>
      <c r="V31" s="196">
        <v>43504</v>
      </c>
      <c r="W31" s="196">
        <v>43798</v>
      </c>
      <c r="X31" s="196">
        <v>43831</v>
      </c>
      <c r="Y31" s="196">
        <v>44012</v>
      </c>
      <c r="Z31" s="197" t="s">
        <v>877</v>
      </c>
      <c r="AA31" s="197"/>
      <c r="AB31" s="233"/>
      <c r="AC31" s="195"/>
      <c r="AD31" s="234"/>
      <c r="AE31" s="197"/>
      <c r="AF31" s="197"/>
      <c r="AG31" s="197"/>
      <c r="AH31" s="197"/>
      <c r="AI31" s="197"/>
      <c r="AJ31" s="197"/>
      <c r="AK31" s="197"/>
      <c r="AL31" s="197"/>
      <c r="AM31" s="197"/>
      <c r="AN31" s="197"/>
      <c r="AO31" s="197"/>
      <c r="AP31" s="197"/>
      <c r="AQ31" s="197"/>
      <c r="AR31" s="197"/>
      <c r="AS31" s="232">
        <v>6235644</v>
      </c>
      <c r="AT31" s="235">
        <v>5794164</v>
      </c>
      <c r="AU31" s="235">
        <v>6823584</v>
      </c>
      <c r="AV31" s="235">
        <v>6176520</v>
      </c>
      <c r="AW31" s="235">
        <v>6588288</v>
      </c>
      <c r="AX31" s="235">
        <v>0</v>
      </c>
      <c r="AY31" s="235">
        <v>0</v>
      </c>
      <c r="AZ31" s="235">
        <v>0</v>
      </c>
      <c r="BA31" s="235">
        <v>0</v>
      </c>
      <c r="BB31" s="235">
        <v>0</v>
      </c>
      <c r="BC31" s="235">
        <v>0</v>
      </c>
      <c r="BD31" s="235">
        <v>0</v>
      </c>
      <c r="BE31" s="236">
        <f t="shared" si="0"/>
        <v>10381800</v>
      </c>
      <c r="BF31" s="269"/>
      <c r="BG31" s="238">
        <v>43900</v>
      </c>
      <c r="BH31" s="239">
        <v>20200385</v>
      </c>
      <c r="BI31" s="240">
        <v>6090344</v>
      </c>
      <c r="BJ31" s="238">
        <v>43900</v>
      </c>
      <c r="BK31" s="239">
        <v>20200385</v>
      </c>
      <c r="BL31" s="240">
        <v>5705164</v>
      </c>
      <c r="BM31" s="238">
        <v>43929</v>
      </c>
      <c r="BN31" s="239">
        <v>20200563</v>
      </c>
      <c r="BO31" s="240">
        <v>6604584</v>
      </c>
      <c r="BP31" s="239"/>
      <c r="BQ31" s="239"/>
      <c r="BR31" s="240"/>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47">
        <f t="shared" si="1"/>
        <v>18400092</v>
      </c>
      <c r="CR31" s="267" t="s">
        <v>931</v>
      </c>
    </row>
    <row r="32" spans="1:96" x14ac:dyDescent="0.25">
      <c r="A32" s="195">
        <v>28</v>
      </c>
      <c r="B32" s="196">
        <v>43831</v>
      </c>
      <c r="C32" s="199">
        <v>1106768788</v>
      </c>
      <c r="D32" s="197"/>
      <c r="E32" s="197" t="s">
        <v>701</v>
      </c>
      <c r="F32" s="198" t="s">
        <v>321</v>
      </c>
      <c r="G32" s="230">
        <v>42000000</v>
      </c>
      <c r="H32" s="197"/>
      <c r="I32" s="231" t="s">
        <v>148</v>
      </c>
      <c r="J32" s="197">
        <v>20200056</v>
      </c>
      <c r="K32" s="196">
        <v>43831</v>
      </c>
      <c r="L32" s="230">
        <v>42000000</v>
      </c>
      <c r="M32" s="197">
        <v>20200028</v>
      </c>
      <c r="N32" s="196">
        <v>43831</v>
      </c>
      <c r="O32" s="231">
        <v>2101020901</v>
      </c>
      <c r="P32" s="230">
        <v>42000000</v>
      </c>
      <c r="Q32" s="197" t="s">
        <v>874</v>
      </c>
      <c r="R32" s="197">
        <v>14788</v>
      </c>
      <c r="S32" s="196">
        <v>43803</v>
      </c>
      <c r="T32" s="197" t="s">
        <v>926</v>
      </c>
      <c r="U32" s="234" t="s">
        <v>876</v>
      </c>
      <c r="V32" s="196">
        <v>43803</v>
      </c>
      <c r="W32" s="196">
        <v>43828</v>
      </c>
      <c r="X32" s="196">
        <v>43831</v>
      </c>
      <c r="Y32" s="196">
        <v>44012</v>
      </c>
      <c r="Z32" s="197" t="s">
        <v>877</v>
      </c>
      <c r="AA32" s="197"/>
      <c r="AB32" s="233"/>
      <c r="AC32" s="195"/>
      <c r="AD32" s="234"/>
      <c r="AE32" s="197"/>
      <c r="AF32" s="197"/>
      <c r="AG32" s="197"/>
      <c r="AH32" s="197"/>
      <c r="AI32" s="197"/>
      <c r="AJ32" s="197"/>
      <c r="AK32" s="197"/>
      <c r="AL32" s="197"/>
      <c r="AM32" s="197"/>
      <c r="AN32" s="197"/>
      <c r="AO32" s="197"/>
      <c r="AP32" s="197"/>
      <c r="AQ32" s="197"/>
      <c r="AR32" s="197"/>
      <c r="AS32" s="232">
        <v>4757520</v>
      </c>
      <c r="AT32" s="235">
        <v>6281268</v>
      </c>
      <c r="AU32" s="235">
        <v>5262168</v>
      </c>
      <c r="AV32" s="235">
        <v>5260620</v>
      </c>
      <c r="AW32" s="235">
        <v>4919544</v>
      </c>
      <c r="AX32" s="235">
        <v>0</v>
      </c>
      <c r="AY32" s="235">
        <v>0</v>
      </c>
      <c r="AZ32" s="235">
        <v>0</v>
      </c>
      <c r="BA32" s="235">
        <v>0</v>
      </c>
      <c r="BB32" s="235">
        <v>0</v>
      </c>
      <c r="BC32" s="235">
        <v>0</v>
      </c>
      <c r="BD32" s="235">
        <v>0</v>
      </c>
      <c r="BE32" s="236">
        <f t="shared" si="0"/>
        <v>15518880</v>
      </c>
      <c r="BF32" s="269"/>
      <c r="BG32" s="238">
        <v>43889</v>
      </c>
      <c r="BH32" s="239">
        <v>20200323</v>
      </c>
      <c r="BI32" s="240">
        <v>4757520</v>
      </c>
      <c r="BJ32" s="238">
        <v>43900</v>
      </c>
      <c r="BK32" s="239">
        <v>20200386</v>
      </c>
      <c r="BL32" s="240">
        <v>6131268</v>
      </c>
      <c r="BM32" s="238">
        <v>43929</v>
      </c>
      <c r="BN32" s="239">
        <v>20200564</v>
      </c>
      <c r="BO32" s="240">
        <v>5240168</v>
      </c>
      <c r="BP32" s="239"/>
      <c r="BQ32" s="239"/>
      <c r="BR32" s="240"/>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47">
        <f t="shared" si="1"/>
        <v>16128956</v>
      </c>
      <c r="CR32" s="267" t="s">
        <v>932</v>
      </c>
    </row>
    <row r="33" spans="1:96" x14ac:dyDescent="0.25">
      <c r="A33" s="276">
        <v>29</v>
      </c>
      <c r="B33" s="277">
        <v>43831</v>
      </c>
      <c r="C33" s="278">
        <v>1013633460</v>
      </c>
      <c r="D33" s="279"/>
      <c r="E33" s="279" t="s">
        <v>702</v>
      </c>
      <c r="F33" s="270" t="s">
        <v>321</v>
      </c>
      <c r="G33" s="280">
        <v>42000000</v>
      </c>
      <c r="H33" s="279"/>
      <c r="I33" s="281" t="s">
        <v>667</v>
      </c>
      <c r="J33" s="279">
        <v>20200057</v>
      </c>
      <c r="K33" s="277">
        <v>43831</v>
      </c>
      <c r="L33" s="280">
        <v>42000000</v>
      </c>
      <c r="M33" s="279">
        <v>20200029</v>
      </c>
      <c r="N33" s="277">
        <v>43831</v>
      </c>
      <c r="O33" s="281">
        <v>2101020901</v>
      </c>
      <c r="P33" s="280">
        <v>42000000</v>
      </c>
      <c r="Q33" s="279" t="s">
        <v>933</v>
      </c>
      <c r="R33" s="279">
        <v>302482</v>
      </c>
      <c r="S33" s="277">
        <v>43584</v>
      </c>
      <c r="T33" s="279" t="s">
        <v>926</v>
      </c>
      <c r="U33" s="282">
        <v>300000000</v>
      </c>
      <c r="V33" s="277">
        <v>43581</v>
      </c>
      <c r="W33" s="277">
        <v>43930</v>
      </c>
      <c r="X33" s="277">
        <v>43831</v>
      </c>
      <c r="Y33" s="277">
        <v>44012</v>
      </c>
      <c r="Z33" s="279" t="s">
        <v>877</v>
      </c>
      <c r="AA33" s="279"/>
      <c r="AB33" s="283"/>
      <c r="AC33" s="276"/>
      <c r="AD33" s="282"/>
      <c r="AE33" s="279"/>
      <c r="AF33" s="279"/>
      <c r="AG33" s="279"/>
      <c r="AH33" s="279"/>
      <c r="AI33" s="279"/>
      <c r="AJ33" s="279"/>
      <c r="AK33" s="279"/>
      <c r="AL33" s="279"/>
      <c r="AM33" s="279"/>
      <c r="AN33" s="279"/>
      <c r="AO33" s="279"/>
      <c r="AP33" s="279"/>
      <c r="AQ33" s="279"/>
      <c r="AR33" s="279"/>
      <c r="AS33" s="282">
        <v>6588288</v>
      </c>
      <c r="AT33" s="284">
        <v>0</v>
      </c>
      <c r="AU33" s="284">
        <v>0</v>
      </c>
      <c r="AV33" s="284">
        <v>0</v>
      </c>
      <c r="AW33" s="284">
        <v>0</v>
      </c>
      <c r="AX33" s="284">
        <v>0</v>
      </c>
      <c r="AY33" s="284">
        <v>0</v>
      </c>
      <c r="AZ33" s="284">
        <v>0</v>
      </c>
      <c r="BA33" s="284">
        <v>0</v>
      </c>
      <c r="BB33" s="284">
        <v>0</v>
      </c>
      <c r="BC33" s="284">
        <v>0</v>
      </c>
      <c r="BD33" s="284">
        <v>0</v>
      </c>
      <c r="BE33" s="285">
        <f t="shared" si="0"/>
        <v>35411712</v>
      </c>
      <c r="BF33" s="269"/>
      <c r="BG33" s="238">
        <v>43889</v>
      </c>
      <c r="BH33" s="239">
        <v>20200324</v>
      </c>
      <c r="BI33" s="240">
        <v>6399288</v>
      </c>
      <c r="BJ33" s="238">
        <v>43889</v>
      </c>
      <c r="BK33" s="239">
        <v>20200324</v>
      </c>
      <c r="BL33" s="240">
        <v>6399288</v>
      </c>
      <c r="BM33" s="238">
        <v>43929</v>
      </c>
      <c r="BN33" s="239"/>
      <c r="BO33" s="240"/>
      <c r="BP33" s="239"/>
      <c r="BQ33" s="239"/>
      <c r="BR33" s="240"/>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47">
        <f t="shared" si="1"/>
        <v>12798576</v>
      </c>
      <c r="CR33" s="267" t="s">
        <v>934</v>
      </c>
    </row>
    <row r="34" spans="1:96" x14ac:dyDescent="0.25">
      <c r="A34" s="195">
        <v>30</v>
      </c>
      <c r="B34" s="196">
        <v>43831</v>
      </c>
      <c r="C34" s="199">
        <v>1007028022</v>
      </c>
      <c r="D34" s="197"/>
      <c r="E34" s="197" t="s">
        <v>181</v>
      </c>
      <c r="F34" s="198" t="s">
        <v>321</v>
      </c>
      <c r="G34" s="230">
        <v>42000000</v>
      </c>
      <c r="H34" s="197"/>
      <c r="I34" s="231" t="s">
        <v>667</v>
      </c>
      <c r="J34" s="197">
        <v>20200058</v>
      </c>
      <c r="K34" s="196">
        <v>43831</v>
      </c>
      <c r="L34" s="230">
        <v>42000000</v>
      </c>
      <c r="M34" s="197">
        <v>20200030</v>
      </c>
      <c r="N34" s="196">
        <v>43831</v>
      </c>
      <c r="O34" s="231">
        <v>2101020901</v>
      </c>
      <c r="P34" s="230">
        <v>42000000</v>
      </c>
      <c r="Q34" s="197" t="s">
        <v>913</v>
      </c>
      <c r="R34" s="288">
        <v>2126219000011</v>
      </c>
      <c r="S34" s="196">
        <v>43546</v>
      </c>
      <c r="T34" s="197" t="s">
        <v>926</v>
      </c>
      <c r="U34" s="234">
        <v>500000000</v>
      </c>
      <c r="V34" s="196">
        <v>43546</v>
      </c>
      <c r="W34" s="196">
        <v>43912</v>
      </c>
      <c r="X34" s="196">
        <v>43831</v>
      </c>
      <c r="Y34" s="196">
        <v>44012</v>
      </c>
      <c r="Z34" s="197" t="s">
        <v>877</v>
      </c>
      <c r="AA34" s="197"/>
      <c r="AB34" s="233"/>
      <c r="AC34" s="195"/>
      <c r="AD34" s="234"/>
      <c r="AE34" s="197"/>
      <c r="AF34" s="197"/>
      <c r="AG34" s="197"/>
      <c r="AH34" s="197"/>
      <c r="AI34" s="197"/>
      <c r="AJ34" s="197"/>
      <c r="AK34" s="197"/>
      <c r="AL34" s="197"/>
      <c r="AM34" s="197"/>
      <c r="AN34" s="197"/>
      <c r="AO34" s="197"/>
      <c r="AP34" s="197"/>
      <c r="AQ34" s="197"/>
      <c r="AR34" s="197"/>
      <c r="AS34" s="232">
        <v>6721416</v>
      </c>
      <c r="AT34" s="235">
        <v>6760632</v>
      </c>
      <c r="AU34" s="290">
        <v>7277148</v>
      </c>
      <c r="AV34" s="290">
        <v>5772492</v>
      </c>
      <c r="AW34" s="235">
        <v>6241568</v>
      </c>
      <c r="AX34" s="235">
        <v>0</v>
      </c>
      <c r="AY34" s="235">
        <v>0</v>
      </c>
      <c r="AZ34" s="235">
        <v>0</v>
      </c>
      <c r="BA34" s="235">
        <v>0</v>
      </c>
      <c r="BB34" s="235">
        <v>0</v>
      </c>
      <c r="BC34" s="235">
        <v>0</v>
      </c>
      <c r="BD34" s="235">
        <v>0</v>
      </c>
      <c r="BE34" s="236">
        <f t="shared" si="0"/>
        <v>9226744</v>
      </c>
      <c r="BF34" s="269"/>
      <c r="BG34" s="239" t="s">
        <v>935</v>
      </c>
      <c r="BH34" s="239">
        <v>20200325</v>
      </c>
      <c r="BI34" s="240">
        <v>6515416</v>
      </c>
      <c r="BJ34" s="238">
        <v>43900</v>
      </c>
      <c r="BK34" s="239">
        <v>20200387</v>
      </c>
      <c r="BL34" s="240">
        <v>6549632</v>
      </c>
      <c r="BM34" s="238">
        <v>43929</v>
      </c>
      <c r="BN34" s="239">
        <v>20200565</v>
      </c>
      <c r="BO34" s="240">
        <v>7001148</v>
      </c>
      <c r="BP34" s="239"/>
      <c r="BQ34" s="239"/>
      <c r="BR34" s="240"/>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47">
        <f t="shared" si="1"/>
        <v>20066196</v>
      </c>
      <c r="CR34" s="267" t="s">
        <v>936</v>
      </c>
    </row>
    <row r="35" spans="1:96" x14ac:dyDescent="0.25">
      <c r="A35" s="195">
        <v>31</v>
      </c>
      <c r="B35" s="196">
        <v>43831</v>
      </c>
      <c r="C35" s="199">
        <v>1110516578</v>
      </c>
      <c r="D35" s="197"/>
      <c r="E35" s="197" t="s">
        <v>293</v>
      </c>
      <c r="F35" s="198" t="s">
        <v>321</v>
      </c>
      <c r="G35" s="230">
        <v>42000000</v>
      </c>
      <c r="H35" s="197"/>
      <c r="I35" s="231" t="s">
        <v>667</v>
      </c>
      <c r="J35" s="197">
        <v>20200059</v>
      </c>
      <c r="K35" s="196">
        <v>43831</v>
      </c>
      <c r="L35" s="230">
        <v>42000000</v>
      </c>
      <c r="M35" s="197">
        <v>20200031</v>
      </c>
      <c r="N35" s="196">
        <v>43831</v>
      </c>
      <c r="O35" s="231">
        <v>2101020901</v>
      </c>
      <c r="P35" s="230">
        <v>42000000</v>
      </c>
      <c r="Q35" s="197" t="s">
        <v>641</v>
      </c>
      <c r="R35" s="197" t="s">
        <v>937</v>
      </c>
      <c r="S35" s="196">
        <v>43501</v>
      </c>
      <c r="T35" s="197" t="s">
        <v>926</v>
      </c>
      <c r="U35" s="234">
        <v>500000000</v>
      </c>
      <c r="V35" s="196">
        <v>43512</v>
      </c>
      <c r="W35" s="196">
        <v>43877</v>
      </c>
      <c r="X35" s="196">
        <v>43831</v>
      </c>
      <c r="Y35" s="196">
        <v>44012</v>
      </c>
      <c r="Z35" s="197" t="s">
        <v>877</v>
      </c>
      <c r="AA35" s="197"/>
      <c r="AB35" s="233"/>
      <c r="AC35" s="195"/>
      <c r="AD35" s="234"/>
      <c r="AE35" s="197"/>
      <c r="AF35" s="197"/>
      <c r="AG35" s="197"/>
      <c r="AH35" s="197"/>
      <c r="AI35" s="197"/>
      <c r="AJ35" s="197"/>
      <c r="AK35" s="197"/>
      <c r="AL35" s="197"/>
      <c r="AM35" s="197"/>
      <c r="AN35" s="197"/>
      <c r="AO35" s="197"/>
      <c r="AP35" s="197"/>
      <c r="AQ35" s="197"/>
      <c r="AR35" s="197"/>
      <c r="AS35" s="232">
        <v>6496956</v>
      </c>
      <c r="AT35" s="235">
        <v>6963936</v>
      </c>
      <c r="AU35" s="235">
        <v>6820488</v>
      </c>
      <c r="AV35" s="235">
        <v>6340608</v>
      </c>
      <c r="AW35" s="235">
        <v>6984060</v>
      </c>
      <c r="AX35" s="235">
        <v>0</v>
      </c>
      <c r="AY35" s="235">
        <v>0</v>
      </c>
      <c r="AZ35" s="235">
        <v>0</v>
      </c>
      <c r="BA35" s="235">
        <v>0</v>
      </c>
      <c r="BB35" s="235">
        <v>0</v>
      </c>
      <c r="BC35" s="235">
        <v>0</v>
      </c>
      <c r="BD35" s="235">
        <v>0</v>
      </c>
      <c r="BE35" s="236">
        <f t="shared" si="0"/>
        <v>8393952</v>
      </c>
      <c r="BF35" s="269"/>
      <c r="BG35" s="238">
        <v>43889</v>
      </c>
      <c r="BH35" s="239">
        <v>20200326</v>
      </c>
      <c r="BI35" s="240">
        <v>6318956</v>
      </c>
      <c r="BJ35" s="238">
        <v>43900</v>
      </c>
      <c r="BK35" s="239">
        <v>20200390</v>
      </c>
      <c r="BL35" s="240">
        <v>6727936</v>
      </c>
      <c r="BM35" s="238">
        <v>43929</v>
      </c>
      <c r="BN35" s="239">
        <v>20200566</v>
      </c>
      <c r="BO35" s="240">
        <v>6602488</v>
      </c>
      <c r="BP35" s="239"/>
      <c r="BQ35" s="239"/>
      <c r="BR35" s="240"/>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47">
        <f t="shared" si="1"/>
        <v>19649380</v>
      </c>
      <c r="CR35" s="267" t="s">
        <v>938</v>
      </c>
    </row>
    <row r="36" spans="1:96" x14ac:dyDescent="0.25">
      <c r="A36" s="195">
        <v>32</v>
      </c>
      <c r="B36" s="196">
        <v>43831</v>
      </c>
      <c r="C36" s="199">
        <v>1082777811</v>
      </c>
      <c r="D36" s="197"/>
      <c r="E36" s="197" t="s">
        <v>703</v>
      </c>
      <c r="F36" s="198" t="s">
        <v>321</v>
      </c>
      <c r="G36" s="230">
        <v>42000000</v>
      </c>
      <c r="H36" s="197"/>
      <c r="I36" s="231" t="s">
        <v>667</v>
      </c>
      <c r="J36" s="197">
        <v>20200060</v>
      </c>
      <c r="K36" s="196">
        <v>43831</v>
      </c>
      <c r="L36" s="230">
        <v>42000000</v>
      </c>
      <c r="M36" s="197">
        <v>20200032</v>
      </c>
      <c r="N36" s="196">
        <v>43831</v>
      </c>
      <c r="O36" s="231">
        <v>2101020901</v>
      </c>
      <c r="P36" s="230">
        <v>42000000</v>
      </c>
      <c r="Q36" s="197" t="s">
        <v>913</v>
      </c>
      <c r="R36" s="288">
        <v>3812219000192</v>
      </c>
      <c r="S36" s="196">
        <v>43775</v>
      </c>
      <c r="T36" s="197" t="s">
        <v>926</v>
      </c>
      <c r="U36" s="234">
        <v>500000000</v>
      </c>
      <c r="V36" s="196">
        <v>43791</v>
      </c>
      <c r="W36" s="196">
        <v>44157</v>
      </c>
      <c r="X36" s="196">
        <v>43831</v>
      </c>
      <c r="Y36" s="196">
        <v>44012</v>
      </c>
      <c r="Z36" s="197" t="s">
        <v>877</v>
      </c>
      <c r="AA36" s="197"/>
      <c r="AB36" s="233"/>
      <c r="AC36" s="195"/>
      <c r="AD36" s="234"/>
      <c r="AE36" s="197"/>
      <c r="AF36" s="197"/>
      <c r="AG36" s="197"/>
      <c r="AH36" s="197"/>
      <c r="AI36" s="197"/>
      <c r="AJ36" s="197"/>
      <c r="AK36" s="197"/>
      <c r="AL36" s="197"/>
      <c r="AM36" s="197"/>
      <c r="AN36" s="197"/>
      <c r="AO36" s="197"/>
      <c r="AP36" s="197"/>
      <c r="AQ36" s="197"/>
      <c r="AR36" s="197"/>
      <c r="AS36" s="232">
        <v>7166208</v>
      </c>
      <c r="AT36" s="235">
        <v>7714716</v>
      </c>
      <c r="AU36" s="235">
        <v>6609690</v>
      </c>
      <c r="AV36" s="235">
        <v>5870016</v>
      </c>
      <c r="AW36" s="235">
        <v>6058872</v>
      </c>
      <c r="AX36" s="235">
        <v>0</v>
      </c>
      <c r="AY36" s="235">
        <v>0</v>
      </c>
      <c r="AZ36" s="235">
        <v>0</v>
      </c>
      <c r="BA36" s="235">
        <v>0</v>
      </c>
      <c r="BB36" s="235">
        <v>0</v>
      </c>
      <c r="BC36" s="235">
        <v>0</v>
      </c>
      <c r="BD36" s="235">
        <v>0</v>
      </c>
      <c r="BE36" s="236">
        <f t="shared" si="0"/>
        <v>8580498</v>
      </c>
      <c r="BF36" s="269"/>
      <c r="BG36" s="238">
        <v>43889</v>
      </c>
      <c r="BH36" s="239">
        <v>20200320</v>
      </c>
      <c r="BI36" s="240">
        <v>6904208</v>
      </c>
      <c r="BJ36" s="238">
        <v>43900</v>
      </c>
      <c r="BK36" s="239">
        <v>20200391</v>
      </c>
      <c r="BL36" s="240">
        <v>7383716</v>
      </c>
      <c r="BM36" s="238">
        <v>43929</v>
      </c>
      <c r="BN36" s="239">
        <v>20200568</v>
      </c>
      <c r="BO36" s="240"/>
      <c r="BP36" s="239"/>
      <c r="BQ36" s="239"/>
      <c r="BR36" s="240"/>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47">
        <f t="shared" si="1"/>
        <v>14287924</v>
      </c>
      <c r="CR36" s="267" t="s">
        <v>939</v>
      </c>
    </row>
    <row r="37" spans="1:96" x14ac:dyDescent="0.25">
      <c r="A37" s="195">
        <v>33</v>
      </c>
      <c r="B37" s="196">
        <v>43831</v>
      </c>
      <c r="C37" s="199">
        <v>1110518482</v>
      </c>
      <c r="D37" s="197"/>
      <c r="E37" s="197" t="s">
        <v>351</v>
      </c>
      <c r="F37" s="198" t="s">
        <v>321</v>
      </c>
      <c r="G37" s="230">
        <v>42000000</v>
      </c>
      <c r="H37" s="197"/>
      <c r="I37" s="231" t="s">
        <v>667</v>
      </c>
      <c r="J37" s="197">
        <v>20200061</v>
      </c>
      <c r="K37" s="196">
        <v>43831</v>
      </c>
      <c r="L37" s="230">
        <v>42000000</v>
      </c>
      <c r="M37" s="197">
        <v>20200033</v>
      </c>
      <c r="N37" s="196">
        <v>43831</v>
      </c>
      <c r="O37" s="231">
        <v>2101020901</v>
      </c>
      <c r="P37" s="230">
        <v>42000000</v>
      </c>
      <c r="Q37" s="197" t="s">
        <v>874</v>
      </c>
      <c r="R37" s="197">
        <v>14768</v>
      </c>
      <c r="S37" s="196">
        <v>43796</v>
      </c>
      <c r="T37" s="197" t="s">
        <v>926</v>
      </c>
      <c r="U37" s="234" t="s">
        <v>876</v>
      </c>
      <c r="V37" s="196">
        <v>43796</v>
      </c>
      <c r="W37" s="196">
        <v>43801</v>
      </c>
      <c r="X37" s="196">
        <v>43831</v>
      </c>
      <c r="Y37" s="196">
        <v>44012</v>
      </c>
      <c r="Z37" s="197" t="s">
        <v>877</v>
      </c>
      <c r="AA37" s="197"/>
      <c r="AB37" s="233"/>
      <c r="AC37" s="195"/>
      <c r="AD37" s="234"/>
      <c r="AE37" s="197"/>
      <c r="AF37" s="197"/>
      <c r="AG37" s="197"/>
      <c r="AH37" s="197"/>
      <c r="AI37" s="197"/>
      <c r="AJ37" s="197"/>
      <c r="AK37" s="197"/>
      <c r="AL37" s="197"/>
      <c r="AM37" s="197"/>
      <c r="AN37" s="197"/>
      <c r="AO37" s="197"/>
      <c r="AP37" s="197"/>
      <c r="AQ37" s="197"/>
      <c r="AR37" s="197"/>
      <c r="AS37" s="232">
        <v>6694584</v>
      </c>
      <c r="AT37" s="235">
        <v>6398400</v>
      </c>
      <c r="AU37" s="235">
        <v>8176536</v>
      </c>
      <c r="AV37" s="235">
        <v>7000056</v>
      </c>
      <c r="AW37" s="235">
        <v>7529472</v>
      </c>
      <c r="AX37" s="235">
        <v>0</v>
      </c>
      <c r="AY37" s="235">
        <v>0</v>
      </c>
      <c r="AZ37" s="235">
        <v>0</v>
      </c>
      <c r="BA37" s="235">
        <v>0</v>
      </c>
      <c r="BB37" s="235">
        <v>0</v>
      </c>
      <c r="BC37" s="235">
        <v>0</v>
      </c>
      <c r="BD37" s="235">
        <v>0</v>
      </c>
      <c r="BE37" s="236">
        <f t="shared" si="0"/>
        <v>6200952</v>
      </c>
      <c r="BF37" s="269"/>
      <c r="BG37" s="238">
        <v>43900</v>
      </c>
      <c r="BH37" s="239">
        <v>20200393</v>
      </c>
      <c r="BI37" s="240">
        <v>6492584</v>
      </c>
      <c r="BJ37" s="238">
        <v>43900</v>
      </c>
      <c r="BK37" s="239">
        <v>20200393</v>
      </c>
      <c r="BL37" s="240">
        <v>6233400</v>
      </c>
      <c r="BM37" s="238">
        <v>43929</v>
      </c>
      <c r="BN37" s="239">
        <v>20200571</v>
      </c>
      <c r="BO37" s="240">
        <v>7794536</v>
      </c>
      <c r="BP37" s="239"/>
      <c r="BQ37" s="239"/>
      <c r="BR37" s="240"/>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47">
        <f t="shared" si="1"/>
        <v>20520520</v>
      </c>
      <c r="CR37" s="267" t="s">
        <v>940</v>
      </c>
    </row>
    <row r="38" spans="1:96" x14ac:dyDescent="0.25">
      <c r="A38" s="195">
        <v>34</v>
      </c>
      <c r="B38" s="196">
        <v>43831</v>
      </c>
      <c r="C38" s="199">
        <v>80102059</v>
      </c>
      <c r="D38" s="197"/>
      <c r="E38" s="197" t="s">
        <v>704</v>
      </c>
      <c r="F38" s="198" t="s">
        <v>321</v>
      </c>
      <c r="G38" s="230">
        <v>21000000</v>
      </c>
      <c r="H38" s="197"/>
      <c r="I38" s="231" t="s">
        <v>667</v>
      </c>
      <c r="J38" s="197">
        <v>20200062</v>
      </c>
      <c r="K38" s="196">
        <v>43831</v>
      </c>
      <c r="L38" s="230">
        <v>21000000</v>
      </c>
      <c r="M38" s="197">
        <v>20200034</v>
      </c>
      <c r="N38" s="196">
        <v>43831</v>
      </c>
      <c r="O38" s="231">
        <v>2101020901</v>
      </c>
      <c r="P38" s="230">
        <v>21000000</v>
      </c>
      <c r="Q38" s="197" t="s">
        <v>941</v>
      </c>
      <c r="R38" s="197" t="s">
        <v>942</v>
      </c>
      <c r="S38" s="196">
        <v>43902</v>
      </c>
      <c r="T38" s="197" t="s">
        <v>926</v>
      </c>
      <c r="U38" s="232">
        <v>300000000</v>
      </c>
      <c r="V38" s="196">
        <v>43902</v>
      </c>
      <c r="W38" s="196">
        <v>43902</v>
      </c>
      <c r="X38" s="196">
        <v>43831</v>
      </c>
      <c r="Y38" s="196">
        <v>44012</v>
      </c>
      <c r="Z38" s="197" t="s">
        <v>877</v>
      </c>
      <c r="AA38" s="197"/>
      <c r="AB38" s="275">
        <v>43979</v>
      </c>
      <c r="AC38" s="195">
        <v>0</v>
      </c>
      <c r="AD38" s="234">
        <v>6000000</v>
      </c>
      <c r="AE38" s="197">
        <v>20200139</v>
      </c>
      <c r="AF38" s="197">
        <v>20200907</v>
      </c>
      <c r="AG38" s="197"/>
      <c r="AH38" s="197"/>
      <c r="AI38" s="197"/>
      <c r="AJ38" s="197"/>
      <c r="AK38" s="197"/>
      <c r="AL38" s="197"/>
      <c r="AM38" s="197"/>
      <c r="AN38" s="197"/>
      <c r="AO38" s="197"/>
      <c r="AP38" s="197"/>
      <c r="AQ38" s="197"/>
      <c r="AR38" s="197"/>
      <c r="AS38" s="232">
        <v>3352968</v>
      </c>
      <c r="AT38" s="235">
        <v>4411800</v>
      </c>
      <c r="AU38" s="235">
        <v>4727076</v>
      </c>
      <c r="AV38" s="235">
        <v>4558860</v>
      </c>
      <c r="AW38" s="235">
        <v>4344720</v>
      </c>
      <c r="AX38" s="235">
        <v>0</v>
      </c>
      <c r="AY38" s="235">
        <v>0</v>
      </c>
      <c r="AZ38" s="235">
        <v>0</v>
      </c>
      <c r="BA38" s="235">
        <v>0</v>
      </c>
      <c r="BB38" s="235">
        <v>0</v>
      </c>
      <c r="BC38" s="235">
        <v>0</v>
      </c>
      <c r="BD38" s="235">
        <v>0</v>
      </c>
      <c r="BE38" s="236">
        <f>G38+AD38-AS38-AT38-AU38-AV38-AW38-AX38-AY38-AZ38-BA38-BB38-BC38-BD38</f>
        <v>5604576</v>
      </c>
      <c r="BF38" s="269"/>
      <c r="BG38" s="238">
        <v>43889</v>
      </c>
      <c r="BH38" s="239">
        <v>20200317</v>
      </c>
      <c r="BI38" s="240">
        <v>3352968</v>
      </c>
      <c r="BJ38" s="238">
        <v>43900</v>
      </c>
      <c r="BK38" s="239">
        <v>20200392</v>
      </c>
      <c r="BL38" s="240">
        <v>4411800</v>
      </c>
      <c r="BM38" s="238">
        <v>43929</v>
      </c>
      <c r="BN38" s="239">
        <v>20200452</v>
      </c>
      <c r="BO38" s="240">
        <v>4727076</v>
      </c>
      <c r="BP38" s="239"/>
      <c r="BQ38" s="239"/>
      <c r="BR38" s="240"/>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47">
        <f t="shared" si="1"/>
        <v>12491844</v>
      </c>
      <c r="CR38" s="267" t="s">
        <v>943</v>
      </c>
    </row>
    <row r="39" spans="1:96" x14ac:dyDescent="0.25">
      <c r="A39" s="195">
        <v>35</v>
      </c>
      <c r="B39" s="196">
        <v>43831</v>
      </c>
      <c r="C39" s="199">
        <v>900296630</v>
      </c>
      <c r="D39" s="197"/>
      <c r="E39" s="197" t="s">
        <v>705</v>
      </c>
      <c r="F39" s="198" t="s">
        <v>706</v>
      </c>
      <c r="G39" s="230">
        <v>180000000</v>
      </c>
      <c r="H39" s="197"/>
      <c r="I39" s="231" t="s">
        <v>148</v>
      </c>
      <c r="J39" s="197">
        <v>20200063</v>
      </c>
      <c r="K39" s="196">
        <v>43831</v>
      </c>
      <c r="L39" s="230">
        <v>180000000</v>
      </c>
      <c r="M39" s="197">
        <v>20200035</v>
      </c>
      <c r="N39" s="196">
        <v>43831</v>
      </c>
      <c r="O39" s="231">
        <v>2101020901</v>
      </c>
      <c r="P39" s="230">
        <v>180000000</v>
      </c>
      <c r="Q39" s="197" t="s">
        <v>641</v>
      </c>
      <c r="R39" s="197" t="s">
        <v>944</v>
      </c>
      <c r="S39" s="196">
        <v>43830</v>
      </c>
      <c r="T39" s="197" t="s">
        <v>882</v>
      </c>
      <c r="U39" s="234">
        <v>36000000</v>
      </c>
      <c r="V39" s="196">
        <v>43838</v>
      </c>
      <c r="W39" s="196">
        <v>44109</v>
      </c>
      <c r="X39" s="196">
        <v>43838</v>
      </c>
      <c r="Y39" s="196">
        <v>44012</v>
      </c>
      <c r="Z39" s="197" t="s">
        <v>877</v>
      </c>
      <c r="AA39" s="197"/>
      <c r="AB39" s="233"/>
      <c r="AC39" s="195"/>
      <c r="AD39" s="234"/>
      <c r="AE39" s="197"/>
      <c r="AF39" s="197"/>
      <c r="AG39" s="197"/>
      <c r="AH39" s="197"/>
      <c r="AI39" s="197"/>
      <c r="AJ39" s="197"/>
      <c r="AK39" s="197"/>
      <c r="AL39" s="197"/>
      <c r="AM39" s="197"/>
      <c r="AN39" s="197"/>
      <c r="AO39" s="197"/>
      <c r="AP39" s="197"/>
      <c r="AQ39" s="197"/>
      <c r="AR39" s="197"/>
      <c r="AS39" s="232">
        <v>0</v>
      </c>
      <c r="AT39" s="235">
        <v>16803295</v>
      </c>
      <c r="AU39" s="235">
        <v>11286961</v>
      </c>
      <c r="AV39" s="235">
        <v>1419060</v>
      </c>
      <c r="AW39" s="235">
        <v>0</v>
      </c>
      <c r="AX39" s="235">
        <v>0</v>
      </c>
      <c r="AY39" s="235">
        <v>0</v>
      </c>
      <c r="AZ39" s="235">
        <v>0</v>
      </c>
      <c r="BA39" s="235">
        <v>0</v>
      </c>
      <c r="BB39" s="235">
        <v>0</v>
      </c>
      <c r="BC39" s="235">
        <v>0</v>
      </c>
      <c r="BD39" s="235">
        <v>0</v>
      </c>
      <c r="BE39" s="236">
        <f t="shared" si="0"/>
        <v>150490684</v>
      </c>
      <c r="BF39" s="269"/>
      <c r="BG39" s="239"/>
      <c r="BH39" s="239"/>
      <c r="BI39" s="240"/>
      <c r="BJ39" s="291"/>
      <c r="BK39" s="239"/>
      <c r="BL39" s="240"/>
      <c r="BM39" s="239"/>
      <c r="BN39" s="239"/>
      <c r="BO39" s="240"/>
      <c r="BP39" s="239"/>
      <c r="BQ39" s="239"/>
      <c r="BR39" s="240"/>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47">
        <f t="shared" si="1"/>
        <v>0</v>
      </c>
      <c r="CR39" s="267" t="s">
        <v>945</v>
      </c>
    </row>
    <row r="40" spans="1:96" x14ac:dyDescent="0.25">
      <c r="A40" s="195">
        <v>36</v>
      </c>
      <c r="B40" s="196">
        <v>43831</v>
      </c>
      <c r="C40" s="199">
        <v>14226482</v>
      </c>
      <c r="D40" s="197">
        <v>9</v>
      </c>
      <c r="E40" s="197" t="s">
        <v>707</v>
      </c>
      <c r="F40" s="198" t="s">
        <v>946</v>
      </c>
      <c r="G40" s="230">
        <v>54000000</v>
      </c>
      <c r="H40" s="197"/>
      <c r="I40" s="231" t="s">
        <v>708</v>
      </c>
      <c r="J40" s="197">
        <v>20200064</v>
      </c>
      <c r="K40" s="196">
        <v>43831</v>
      </c>
      <c r="L40" s="230">
        <v>54000000</v>
      </c>
      <c r="M40" s="197">
        <v>20200036</v>
      </c>
      <c r="N40" s="196">
        <v>43831</v>
      </c>
      <c r="O40" s="231">
        <v>2101020902</v>
      </c>
      <c r="P40" s="230">
        <v>54000000</v>
      </c>
      <c r="Q40" s="197" t="s">
        <v>947</v>
      </c>
      <c r="R40" s="197" t="s">
        <v>948</v>
      </c>
      <c r="S40" s="196">
        <v>43837</v>
      </c>
      <c r="T40" s="197" t="s">
        <v>949</v>
      </c>
      <c r="U40" s="232"/>
      <c r="V40" s="196">
        <v>43832</v>
      </c>
      <c r="W40" s="292"/>
      <c r="X40" s="196">
        <v>43832</v>
      </c>
      <c r="Y40" s="196">
        <v>44196</v>
      </c>
      <c r="Z40" s="197" t="s">
        <v>909</v>
      </c>
      <c r="AA40" s="197"/>
      <c r="AB40" s="233"/>
      <c r="AC40" s="197"/>
      <c r="AD40" s="234"/>
      <c r="AE40" s="197"/>
      <c r="AF40" s="197"/>
      <c r="AG40" s="197"/>
      <c r="AH40" s="197"/>
      <c r="AI40" s="197"/>
      <c r="AJ40" s="197"/>
      <c r="AK40" s="197"/>
      <c r="AL40" s="197"/>
      <c r="AM40" s="197"/>
      <c r="AN40" s="197"/>
      <c r="AO40" s="197"/>
      <c r="AP40" s="197"/>
      <c r="AQ40" s="197"/>
      <c r="AR40" s="197"/>
      <c r="AS40" s="232">
        <v>4500000</v>
      </c>
      <c r="AT40" s="235">
        <v>4500000</v>
      </c>
      <c r="AU40" s="293">
        <v>4500000</v>
      </c>
      <c r="AV40" s="235">
        <v>4500000</v>
      </c>
      <c r="AW40" s="235">
        <v>4500000</v>
      </c>
      <c r="AX40" s="235">
        <v>0</v>
      </c>
      <c r="AY40" s="235">
        <v>0</v>
      </c>
      <c r="AZ40" s="235">
        <v>0</v>
      </c>
      <c r="BA40" s="235">
        <v>0</v>
      </c>
      <c r="BB40" s="235">
        <v>0</v>
      </c>
      <c r="BC40" s="235">
        <v>0</v>
      </c>
      <c r="BD40" s="235">
        <v>0</v>
      </c>
      <c r="BE40" s="236">
        <f>G40+AD40-AS40-AT40-AU40-AV40-AW40-AX40-AY40-AZ40-BA40-BB40-BC40-BD40</f>
        <v>31500000</v>
      </c>
      <c r="BF40" s="294">
        <f>BE40/12</f>
        <v>2625000</v>
      </c>
      <c r="BG40" s="238">
        <v>43910</v>
      </c>
      <c r="BH40" s="239">
        <v>20200452</v>
      </c>
      <c r="BI40" s="240">
        <v>4050000</v>
      </c>
      <c r="BJ40" s="238">
        <v>43910</v>
      </c>
      <c r="BK40" s="239">
        <v>20200452</v>
      </c>
      <c r="BL40" s="240">
        <v>4050000</v>
      </c>
      <c r="BM40" s="238">
        <v>43945</v>
      </c>
      <c r="BN40" s="239">
        <v>20200592</v>
      </c>
      <c r="BO40" s="240">
        <v>4050000</v>
      </c>
      <c r="BP40" s="239"/>
      <c r="BQ40" s="239"/>
      <c r="BR40" s="240"/>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47">
        <f t="shared" si="1"/>
        <v>12150000</v>
      </c>
      <c r="CR40" s="267" t="s">
        <v>950</v>
      </c>
    </row>
    <row r="41" spans="1:96" x14ac:dyDescent="0.25">
      <c r="A41" s="276">
        <v>37</v>
      </c>
      <c r="B41" s="277">
        <v>43831</v>
      </c>
      <c r="C41" s="278">
        <v>5972300</v>
      </c>
      <c r="D41" s="279"/>
      <c r="E41" s="279" t="s">
        <v>90</v>
      </c>
      <c r="F41" s="270" t="s">
        <v>709</v>
      </c>
      <c r="G41" s="280">
        <v>5000000</v>
      </c>
      <c r="H41" s="279"/>
      <c r="I41" s="281" t="s">
        <v>198</v>
      </c>
      <c r="J41" s="279">
        <v>20200065</v>
      </c>
      <c r="K41" s="277">
        <v>43831</v>
      </c>
      <c r="L41" s="280">
        <v>5000000</v>
      </c>
      <c r="M41" s="279">
        <v>20200037</v>
      </c>
      <c r="N41" s="277">
        <v>43831</v>
      </c>
      <c r="O41" s="281">
        <v>2101020902</v>
      </c>
      <c r="P41" s="280">
        <v>5000000</v>
      </c>
      <c r="Q41" s="279" t="s">
        <v>951</v>
      </c>
      <c r="R41" s="279" t="s">
        <v>951</v>
      </c>
      <c r="S41" s="279" t="s">
        <v>951</v>
      </c>
      <c r="T41" s="279" t="s">
        <v>951</v>
      </c>
      <c r="U41" s="282" t="s">
        <v>951</v>
      </c>
      <c r="V41" s="279" t="s">
        <v>951</v>
      </c>
      <c r="W41" s="279" t="s">
        <v>951</v>
      </c>
      <c r="X41" s="277">
        <v>43832</v>
      </c>
      <c r="Y41" s="277">
        <v>43861</v>
      </c>
      <c r="Z41" s="279" t="s">
        <v>909</v>
      </c>
      <c r="AA41" s="279"/>
      <c r="AB41" s="283"/>
      <c r="AC41" s="279"/>
      <c r="AD41" s="282"/>
      <c r="AE41" s="279"/>
      <c r="AF41" s="279"/>
      <c r="AG41" s="279"/>
      <c r="AH41" s="279"/>
      <c r="AI41" s="279"/>
      <c r="AJ41" s="279"/>
      <c r="AK41" s="279"/>
      <c r="AL41" s="279"/>
      <c r="AM41" s="279"/>
      <c r="AN41" s="279"/>
      <c r="AO41" s="279"/>
      <c r="AP41" s="279"/>
      <c r="AQ41" s="279"/>
      <c r="AR41" s="279"/>
      <c r="AS41" s="282">
        <v>5000000</v>
      </c>
      <c r="AT41" s="284">
        <v>0</v>
      </c>
      <c r="AU41" s="284">
        <v>0</v>
      </c>
      <c r="AV41" s="284">
        <v>0</v>
      </c>
      <c r="AW41" s="284">
        <v>0</v>
      </c>
      <c r="AX41" s="284">
        <v>0</v>
      </c>
      <c r="AY41" s="284">
        <v>0</v>
      </c>
      <c r="AZ41" s="284">
        <v>0</v>
      </c>
      <c r="BA41" s="284">
        <v>0</v>
      </c>
      <c r="BB41" s="284">
        <v>0</v>
      </c>
      <c r="BC41" s="284">
        <v>0</v>
      </c>
      <c r="BD41" s="284">
        <v>0</v>
      </c>
      <c r="BE41" s="285">
        <f t="shared" si="0"/>
        <v>0</v>
      </c>
      <c r="BF41" s="269"/>
      <c r="BG41" s="238">
        <v>43910</v>
      </c>
      <c r="BH41" s="239">
        <v>20200451</v>
      </c>
      <c r="BI41" s="240">
        <v>5000000</v>
      </c>
      <c r="BJ41" s="291"/>
      <c r="BK41" s="239"/>
      <c r="BL41" s="240"/>
      <c r="BM41" s="239"/>
      <c r="BN41" s="239"/>
      <c r="BO41" s="240"/>
      <c r="BP41" s="239"/>
      <c r="BQ41" s="239"/>
      <c r="BR41" s="240"/>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47">
        <f t="shared" si="1"/>
        <v>5000000</v>
      </c>
      <c r="CR41" s="267" t="s">
        <v>952</v>
      </c>
    </row>
    <row r="42" spans="1:96" x14ac:dyDescent="0.25">
      <c r="A42" s="195">
        <v>38</v>
      </c>
      <c r="B42" s="196">
        <v>43831</v>
      </c>
      <c r="C42" s="199">
        <v>38141763</v>
      </c>
      <c r="D42" s="197"/>
      <c r="E42" s="197" t="s">
        <v>356</v>
      </c>
      <c r="F42" s="198" t="s">
        <v>710</v>
      </c>
      <c r="G42" s="230">
        <v>96000000</v>
      </c>
      <c r="H42" s="197"/>
      <c r="I42" s="231" t="s">
        <v>708</v>
      </c>
      <c r="J42" s="197">
        <v>20200066</v>
      </c>
      <c r="K42" s="197" t="s">
        <v>711</v>
      </c>
      <c r="L42" s="230">
        <v>96000000</v>
      </c>
      <c r="M42" s="197">
        <v>20200038</v>
      </c>
      <c r="N42" s="196">
        <v>43831</v>
      </c>
      <c r="O42" s="231">
        <v>2101020902</v>
      </c>
      <c r="P42" s="230">
        <v>96000000</v>
      </c>
      <c r="Q42" s="197" t="s">
        <v>641</v>
      </c>
      <c r="R42" s="197" t="s">
        <v>953</v>
      </c>
      <c r="S42" s="196">
        <v>43832</v>
      </c>
      <c r="T42" s="197" t="s">
        <v>882</v>
      </c>
      <c r="U42" s="234">
        <v>19200000</v>
      </c>
      <c r="V42" s="196">
        <v>43831</v>
      </c>
      <c r="W42" s="196">
        <v>44377</v>
      </c>
      <c r="X42" s="196">
        <v>43832</v>
      </c>
      <c r="Y42" s="196">
        <v>44196</v>
      </c>
      <c r="Z42" s="197" t="s">
        <v>954</v>
      </c>
      <c r="AA42" s="197"/>
      <c r="AB42" s="233"/>
      <c r="AC42" s="197"/>
      <c r="AD42" s="234"/>
      <c r="AE42" s="197"/>
      <c r="AF42" s="197"/>
      <c r="AG42" s="197"/>
      <c r="AH42" s="197"/>
      <c r="AI42" s="197"/>
      <c r="AJ42" s="197"/>
      <c r="AK42" s="197"/>
      <c r="AL42" s="197"/>
      <c r="AM42" s="197"/>
      <c r="AN42" s="197"/>
      <c r="AO42" s="197"/>
      <c r="AP42" s="197"/>
      <c r="AQ42" s="197"/>
      <c r="AR42" s="197"/>
      <c r="AS42" s="232">
        <v>8000000</v>
      </c>
      <c r="AT42" s="235">
        <v>8000000</v>
      </c>
      <c r="AU42" s="235">
        <v>8000000</v>
      </c>
      <c r="AV42" s="235">
        <v>8000000</v>
      </c>
      <c r="AW42" s="235">
        <v>8000000</v>
      </c>
      <c r="AX42" s="235">
        <v>0</v>
      </c>
      <c r="AY42" s="235">
        <v>0</v>
      </c>
      <c r="AZ42" s="235">
        <v>0</v>
      </c>
      <c r="BA42" s="235">
        <v>0</v>
      </c>
      <c r="BB42" s="235">
        <v>0</v>
      </c>
      <c r="BC42" s="235">
        <v>0</v>
      </c>
      <c r="BD42" s="235">
        <v>0</v>
      </c>
      <c r="BE42" s="236">
        <f t="shared" si="0"/>
        <v>56000000</v>
      </c>
      <c r="BF42" s="269"/>
      <c r="BG42" s="238">
        <v>43910</v>
      </c>
      <c r="BH42" s="239">
        <v>20200450</v>
      </c>
      <c r="BI42" s="240">
        <v>7633000</v>
      </c>
      <c r="BJ42" s="238">
        <v>43910</v>
      </c>
      <c r="BK42" s="239">
        <v>20200450</v>
      </c>
      <c r="BL42" s="240">
        <v>7633000</v>
      </c>
      <c r="BM42" s="238">
        <v>43945</v>
      </c>
      <c r="BN42" s="239">
        <v>20200593</v>
      </c>
      <c r="BO42" s="240">
        <v>7633000</v>
      </c>
      <c r="BP42" s="239"/>
      <c r="BQ42" s="239"/>
      <c r="BR42" s="240"/>
      <c r="BS42" s="239">
        <v>2</v>
      </c>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47">
        <f t="shared" si="1"/>
        <v>22899000</v>
      </c>
      <c r="CR42" s="267" t="s">
        <v>955</v>
      </c>
    </row>
    <row r="43" spans="1:96" x14ac:dyDescent="0.25">
      <c r="A43" s="195">
        <v>39</v>
      </c>
      <c r="B43" s="196">
        <v>43831</v>
      </c>
      <c r="C43" s="199">
        <v>890700598</v>
      </c>
      <c r="D43" s="197"/>
      <c r="E43" s="292" t="s">
        <v>712</v>
      </c>
      <c r="F43" s="198" t="s">
        <v>956</v>
      </c>
      <c r="G43" s="230">
        <v>84000000</v>
      </c>
      <c r="H43" s="197"/>
      <c r="I43" s="231" t="s">
        <v>708</v>
      </c>
      <c r="J43" s="197">
        <v>20200070</v>
      </c>
      <c r="K43" s="196">
        <v>43831</v>
      </c>
      <c r="L43" s="230">
        <v>84000000</v>
      </c>
      <c r="M43" s="197">
        <v>20200039</v>
      </c>
      <c r="N43" s="196">
        <v>43831</v>
      </c>
      <c r="O43" s="231">
        <v>2102010104</v>
      </c>
      <c r="P43" s="230">
        <v>84000000</v>
      </c>
      <c r="Q43" s="197" t="s">
        <v>947</v>
      </c>
      <c r="R43" s="197" t="s">
        <v>957</v>
      </c>
      <c r="S43" s="196">
        <v>43832</v>
      </c>
      <c r="T43" s="197" t="s">
        <v>882</v>
      </c>
      <c r="U43" s="234">
        <v>42000000</v>
      </c>
      <c r="V43" s="196">
        <v>43831</v>
      </c>
      <c r="W43" s="196">
        <v>44327</v>
      </c>
      <c r="X43" s="196">
        <v>43831</v>
      </c>
      <c r="Y43" s="196">
        <v>44196</v>
      </c>
      <c r="Z43" s="197" t="s">
        <v>909</v>
      </c>
      <c r="AA43" s="197"/>
      <c r="AB43" s="233"/>
      <c r="AC43" s="197"/>
      <c r="AD43" s="234"/>
      <c r="AE43" s="197"/>
      <c r="AF43" s="197"/>
      <c r="AG43" s="197"/>
      <c r="AH43" s="197"/>
      <c r="AI43" s="197"/>
      <c r="AJ43" s="197"/>
      <c r="AK43" s="197"/>
      <c r="AL43" s="197"/>
      <c r="AM43" s="197"/>
      <c r="AN43" s="197"/>
      <c r="AO43" s="197"/>
      <c r="AP43" s="197"/>
      <c r="AQ43" s="197"/>
      <c r="AR43" s="197"/>
      <c r="AS43" s="232">
        <v>6571273</v>
      </c>
      <c r="AT43" s="235">
        <v>7540886</v>
      </c>
      <c r="AU43" s="235">
        <v>7831831</v>
      </c>
      <c r="AV43" s="235">
        <v>8828556</v>
      </c>
      <c r="AW43" s="235" t="s">
        <v>958</v>
      </c>
      <c r="AX43" s="235">
        <v>0</v>
      </c>
      <c r="AY43" s="235">
        <v>0</v>
      </c>
      <c r="AZ43" s="235">
        <v>0</v>
      </c>
      <c r="BA43" s="235">
        <v>0</v>
      </c>
      <c r="BB43" s="235">
        <v>0</v>
      </c>
      <c r="BC43" s="235">
        <v>0</v>
      </c>
      <c r="BD43" s="235">
        <v>0</v>
      </c>
      <c r="BE43" s="236" t="e">
        <f t="shared" si="0"/>
        <v>#VALUE!</v>
      </c>
      <c r="BF43" s="269"/>
      <c r="BG43" s="238">
        <v>43910</v>
      </c>
      <c r="BH43" s="239">
        <v>20200462</v>
      </c>
      <c r="BI43" s="240">
        <v>6571273</v>
      </c>
      <c r="BJ43" s="238">
        <v>43910</v>
      </c>
      <c r="BK43" s="239">
        <v>20200462</v>
      </c>
      <c r="BL43" s="240">
        <v>7724673</v>
      </c>
      <c r="BM43" s="238">
        <v>43910</v>
      </c>
      <c r="BN43" s="239">
        <v>20200462</v>
      </c>
      <c r="BO43" s="240">
        <v>77873030</v>
      </c>
      <c r="BP43" s="239"/>
      <c r="BQ43" s="239"/>
      <c r="BR43" s="240"/>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47">
        <f t="shared" si="1"/>
        <v>92168976</v>
      </c>
      <c r="CR43" s="267" t="s">
        <v>959</v>
      </c>
    </row>
    <row r="44" spans="1:96" x14ac:dyDescent="0.25">
      <c r="A44" s="195">
        <v>40</v>
      </c>
      <c r="B44" s="196">
        <v>43831</v>
      </c>
      <c r="C44" s="199">
        <v>901240082</v>
      </c>
      <c r="D44" s="197"/>
      <c r="E44" s="292" t="s">
        <v>396</v>
      </c>
      <c r="F44" s="198" t="s">
        <v>713</v>
      </c>
      <c r="G44" s="230">
        <v>162000000</v>
      </c>
      <c r="H44" s="197"/>
      <c r="I44" s="231" t="s">
        <v>124</v>
      </c>
      <c r="J44" s="197">
        <v>20200082</v>
      </c>
      <c r="K44" s="196">
        <v>43831</v>
      </c>
      <c r="L44" s="230">
        <v>162000000</v>
      </c>
      <c r="M44" s="197">
        <v>20200040</v>
      </c>
      <c r="N44" s="196">
        <v>43831</v>
      </c>
      <c r="O44" s="231">
        <v>21020215</v>
      </c>
      <c r="P44" s="230">
        <v>162000000</v>
      </c>
      <c r="Q44" s="197" t="s">
        <v>880</v>
      </c>
      <c r="R44" s="197" t="s">
        <v>960</v>
      </c>
      <c r="S44" s="196">
        <v>43833</v>
      </c>
      <c r="T44" s="197" t="s">
        <v>882</v>
      </c>
      <c r="U44" s="234">
        <v>81000000</v>
      </c>
      <c r="V44" s="196">
        <v>43831</v>
      </c>
      <c r="W44" s="196">
        <v>44104</v>
      </c>
      <c r="X44" s="196">
        <v>43831</v>
      </c>
      <c r="Y44" s="196">
        <v>44104</v>
      </c>
      <c r="Z44" s="197" t="s">
        <v>909</v>
      </c>
      <c r="AA44" s="197"/>
      <c r="AB44" s="233"/>
      <c r="AC44" s="197"/>
      <c r="AD44" s="234"/>
      <c r="AE44" s="197"/>
      <c r="AF44" s="197"/>
      <c r="AG44" s="197"/>
      <c r="AH44" s="197"/>
      <c r="AI44" s="197"/>
      <c r="AJ44" s="197"/>
      <c r="AK44" s="197"/>
      <c r="AL44" s="197"/>
      <c r="AM44" s="197"/>
      <c r="AN44" s="197"/>
      <c r="AO44" s="197"/>
      <c r="AP44" s="197"/>
      <c r="AQ44" s="197"/>
      <c r="AR44" s="197"/>
      <c r="AS44" s="232">
        <v>17999999.5</v>
      </c>
      <c r="AT44" s="235">
        <v>17999999.5</v>
      </c>
      <c r="AU44" s="235">
        <v>17999999.5</v>
      </c>
      <c r="AV44" s="235">
        <v>17999999.5</v>
      </c>
      <c r="AW44" s="235">
        <v>17999999.5</v>
      </c>
      <c r="AX44" s="235">
        <v>0</v>
      </c>
      <c r="AY44" s="235">
        <v>0</v>
      </c>
      <c r="AZ44" s="235">
        <v>0</v>
      </c>
      <c r="BA44" s="235">
        <v>0</v>
      </c>
      <c r="BB44" s="235">
        <v>0</v>
      </c>
      <c r="BC44" s="235">
        <v>0</v>
      </c>
      <c r="BD44" s="235">
        <v>0</v>
      </c>
      <c r="BE44" s="236">
        <f t="shared" si="0"/>
        <v>72000002.5</v>
      </c>
      <c r="BF44" s="269"/>
      <c r="BG44" s="238">
        <v>43854</v>
      </c>
      <c r="BH44" s="239">
        <v>20200089</v>
      </c>
      <c r="BI44" s="240">
        <v>17272500</v>
      </c>
      <c r="BJ44" s="238">
        <v>43896</v>
      </c>
      <c r="BK44" s="239">
        <v>20200355</v>
      </c>
      <c r="BL44" s="240">
        <v>17471646.5</v>
      </c>
      <c r="BM44" s="238">
        <v>43929</v>
      </c>
      <c r="BN44" s="239">
        <v>20200574</v>
      </c>
      <c r="BO44" s="240">
        <v>17417646.5</v>
      </c>
      <c r="BP44" s="239"/>
      <c r="BQ44" s="239"/>
      <c r="BR44" s="240"/>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47">
        <f t="shared" si="1"/>
        <v>52161793</v>
      </c>
      <c r="CR44" s="267" t="s">
        <v>961</v>
      </c>
    </row>
    <row r="45" spans="1:96" x14ac:dyDescent="0.25">
      <c r="A45" s="195">
        <v>41</v>
      </c>
      <c r="B45" s="196">
        <v>43831</v>
      </c>
      <c r="C45" s="199">
        <v>830121521</v>
      </c>
      <c r="D45" s="197"/>
      <c r="E45" s="292" t="s">
        <v>714</v>
      </c>
      <c r="F45" s="198" t="s">
        <v>715</v>
      </c>
      <c r="G45" s="230">
        <v>160714824</v>
      </c>
      <c r="H45" s="197"/>
      <c r="I45" s="231" t="s">
        <v>708</v>
      </c>
      <c r="J45" s="197">
        <v>20200083</v>
      </c>
      <c r="K45" s="196">
        <v>43831</v>
      </c>
      <c r="L45" s="230">
        <v>160714824</v>
      </c>
      <c r="M45" s="197">
        <v>20200041</v>
      </c>
      <c r="N45" s="196">
        <v>43831</v>
      </c>
      <c r="O45" s="231">
        <v>21020217</v>
      </c>
      <c r="P45" s="230">
        <v>160714824</v>
      </c>
      <c r="Q45" s="196" t="s">
        <v>641</v>
      </c>
      <c r="R45" s="197" t="s">
        <v>962</v>
      </c>
      <c r="S45" s="196">
        <v>43832</v>
      </c>
      <c r="T45" s="197" t="s">
        <v>882</v>
      </c>
      <c r="U45" s="234">
        <v>80357413</v>
      </c>
      <c r="V45" s="196">
        <v>43832</v>
      </c>
      <c r="W45" s="196">
        <v>44563</v>
      </c>
      <c r="X45" s="196">
        <v>43831</v>
      </c>
      <c r="Y45" s="196">
        <v>44196</v>
      </c>
      <c r="Z45" s="197" t="s">
        <v>963</v>
      </c>
      <c r="AA45" s="197"/>
      <c r="AB45" s="233"/>
      <c r="AC45" s="197"/>
      <c r="AD45" s="234"/>
      <c r="AE45" s="197"/>
      <c r="AF45" s="197"/>
      <c r="AG45" s="197"/>
      <c r="AH45" s="197"/>
      <c r="AI45" s="197"/>
      <c r="AJ45" s="197"/>
      <c r="AK45" s="197"/>
      <c r="AL45" s="197"/>
      <c r="AM45" s="197"/>
      <c r="AN45" s="197"/>
      <c r="AO45" s="197"/>
      <c r="AP45" s="197"/>
      <c r="AQ45" s="197"/>
      <c r="AR45" s="197"/>
      <c r="AS45" s="232">
        <v>13650457</v>
      </c>
      <c r="AT45" s="235">
        <v>13650457</v>
      </c>
      <c r="AU45" s="235">
        <v>13650457</v>
      </c>
      <c r="AV45" s="235">
        <v>13650457</v>
      </c>
      <c r="AW45" s="235">
        <v>13650457</v>
      </c>
      <c r="AX45" s="235">
        <v>0</v>
      </c>
      <c r="AY45" s="235">
        <v>0</v>
      </c>
      <c r="AZ45" s="235">
        <v>0</v>
      </c>
      <c r="BA45" s="235">
        <v>0</v>
      </c>
      <c r="BB45" s="235">
        <v>0</v>
      </c>
      <c r="BC45" s="235">
        <v>0</v>
      </c>
      <c r="BD45" s="235">
        <v>0</v>
      </c>
      <c r="BE45" s="236">
        <f>G45+AD45-AS45-AT45-AU45-AV45-AW45-AX45-AY45-AZ45-BA45-BB45-BC45-BD45</f>
        <v>92462539</v>
      </c>
      <c r="BF45" s="269"/>
      <c r="BG45" s="239"/>
      <c r="BH45" s="239"/>
      <c r="BI45" s="240"/>
      <c r="BJ45" s="239"/>
      <c r="BK45" s="239"/>
      <c r="BL45" s="240"/>
      <c r="BM45" s="239"/>
      <c r="BN45" s="239"/>
      <c r="BO45" s="240"/>
      <c r="BP45" s="239"/>
      <c r="BQ45" s="239"/>
      <c r="BR45" s="240"/>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47">
        <f t="shared" si="1"/>
        <v>0</v>
      </c>
      <c r="CR45" s="267" t="s">
        <v>964</v>
      </c>
    </row>
    <row r="46" spans="1:96" x14ac:dyDescent="0.25">
      <c r="A46" s="276">
        <v>42</v>
      </c>
      <c r="B46" s="277">
        <v>43831</v>
      </c>
      <c r="C46" s="278">
        <v>900934267</v>
      </c>
      <c r="D46" s="279"/>
      <c r="E46" s="292" t="s">
        <v>354</v>
      </c>
      <c r="F46" s="270" t="s">
        <v>716</v>
      </c>
      <c r="G46" s="280">
        <v>82400000</v>
      </c>
      <c r="H46" s="279"/>
      <c r="I46" s="281" t="s">
        <v>717</v>
      </c>
      <c r="J46" s="279">
        <v>20200084</v>
      </c>
      <c r="K46" s="277">
        <v>43831</v>
      </c>
      <c r="L46" s="280">
        <v>164800000</v>
      </c>
      <c r="M46" s="279">
        <v>20200042</v>
      </c>
      <c r="N46" s="277">
        <v>43831</v>
      </c>
      <c r="O46" s="281">
        <v>21020217</v>
      </c>
      <c r="P46" s="280">
        <v>82400000</v>
      </c>
      <c r="Q46" s="279" t="s">
        <v>641</v>
      </c>
      <c r="R46" s="279" t="s">
        <v>965</v>
      </c>
      <c r="S46" s="277">
        <v>43837</v>
      </c>
      <c r="T46" s="279" t="s">
        <v>966</v>
      </c>
      <c r="U46" s="282">
        <v>41200000</v>
      </c>
      <c r="V46" s="277">
        <v>43831</v>
      </c>
      <c r="W46" s="277">
        <v>43889</v>
      </c>
      <c r="X46" s="277">
        <v>43831</v>
      </c>
      <c r="Y46" s="277">
        <v>43890</v>
      </c>
      <c r="Z46" s="279" t="s">
        <v>967</v>
      </c>
      <c r="AA46" s="279"/>
      <c r="AB46" s="283"/>
      <c r="AC46" s="279"/>
      <c r="AD46" s="282"/>
      <c r="AE46" s="279"/>
      <c r="AF46" s="279"/>
      <c r="AG46" s="279"/>
      <c r="AH46" s="279"/>
      <c r="AI46" s="279"/>
      <c r="AJ46" s="279"/>
      <c r="AK46" s="279"/>
      <c r="AL46" s="279"/>
      <c r="AM46" s="279"/>
      <c r="AN46" s="279"/>
      <c r="AO46" s="279"/>
      <c r="AP46" s="279"/>
      <c r="AQ46" s="279"/>
      <c r="AR46" s="279"/>
      <c r="AS46" s="282">
        <v>41200000</v>
      </c>
      <c r="AT46" s="284">
        <v>41200000</v>
      </c>
      <c r="AU46" s="284">
        <v>0</v>
      </c>
      <c r="AV46" s="284">
        <v>0</v>
      </c>
      <c r="AW46" s="284">
        <v>0</v>
      </c>
      <c r="AX46" s="284">
        <v>0</v>
      </c>
      <c r="AY46" s="284">
        <v>0</v>
      </c>
      <c r="AZ46" s="284">
        <v>0</v>
      </c>
      <c r="BA46" s="284">
        <v>0</v>
      </c>
      <c r="BB46" s="284">
        <v>0</v>
      </c>
      <c r="BC46" s="284">
        <v>0</v>
      </c>
      <c r="BD46" s="284">
        <v>0</v>
      </c>
      <c r="BE46" s="285">
        <f t="shared" si="0"/>
        <v>0</v>
      </c>
      <c r="BF46" s="269"/>
      <c r="BG46" s="239"/>
      <c r="BH46" s="239"/>
      <c r="BI46" s="240"/>
      <c r="BJ46" s="239"/>
      <c r="BK46" s="239"/>
      <c r="BL46" s="240"/>
      <c r="BM46" s="239"/>
      <c r="BN46" s="239"/>
      <c r="BO46" s="240"/>
      <c r="BP46" s="239"/>
      <c r="BQ46" s="239"/>
      <c r="BR46" s="240"/>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47">
        <f t="shared" si="1"/>
        <v>0</v>
      </c>
      <c r="CR46" s="267" t="s">
        <v>968</v>
      </c>
    </row>
    <row r="47" spans="1:96" x14ac:dyDescent="0.25">
      <c r="A47" s="195">
        <v>43</v>
      </c>
      <c r="B47" s="196">
        <v>43831</v>
      </c>
      <c r="C47" s="199">
        <v>828002423</v>
      </c>
      <c r="D47" s="197"/>
      <c r="E47" s="292" t="s">
        <v>718</v>
      </c>
      <c r="F47" s="295" t="s">
        <v>719</v>
      </c>
      <c r="G47" s="296">
        <v>100000000</v>
      </c>
      <c r="H47" s="297"/>
      <c r="I47" s="298" t="s">
        <v>684</v>
      </c>
      <c r="J47" s="297">
        <v>20200091</v>
      </c>
      <c r="K47" s="299">
        <v>43831</v>
      </c>
      <c r="L47" s="296">
        <v>300000000</v>
      </c>
      <c r="M47" s="297">
        <v>20200043</v>
      </c>
      <c r="N47" s="299">
        <v>43831</v>
      </c>
      <c r="O47" s="298">
        <v>2201010101</v>
      </c>
      <c r="P47" s="296">
        <v>100000000</v>
      </c>
      <c r="Q47" s="297" t="s">
        <v>969</v>
      </c>
      <c r="R47" s="297" t="s">
        <v>970</v>
      </c>
      <c r="S47" s="299">
        <v>43838</v>
      </c>
      <c r="T47" s="297" t="s">
        <v>882</v>
      </c>
      <c r="U47" s="300">
        <v>50000000</v>
      </c>
      <c r="V47" s="299">
        <v>43831</v>
      </c>
      <c r="W47" s="299">
        <v>44286</v>
      </c>
      <c r="X47" s="299">
        <v>43838</v>
      </c>
      <c r="Y47" s="299">
        <v>43921</v>
      </c>
      <c r="Z47" s="297" t="s">
        <v>971</v>
      </c>
      <c r="AA47" s="197"/>
      <c r="AB47" s="233"/>
      <c r="AC47" s="197"/>
      <c r="AD47" s="234"/>
      <c r="AE47" s="197"/>
      <c r="AF47" s="197"/>
      <c r="AG47" s="197"/>
      <c r="AH47" s="197"/>
      <c r="AI47" s="197"/>
      <c r="AJ47" s="197"/>
      <c r="AK47" s="197"/>
      <c r="AL47" s="197"/>
      <c r="AM47" s="197"/>
      <c r="AN47" s="197"/>
      <c r="AO47" s="197"/>
      <c r="AP47" s="197"/>
      <c r="AQ47" s="197"/>
      <c r="AR47" s="197"/>
      <c r="AS47" s="232"/>
      <c r="AT47" s="235">
        <v>0</v>
      </c>
      <c r="AU47" s="235">
        <v>0</v>
      </c>
      <c r="AV47" s="235">
        <v>0</v>
      </c>
      <c r="AW47" s="235">
        <v>0</v>
      </c>
      <c r="AX47" s="235">
        <v>0</v>
      </c>
      <c r="AY47" s="235">
        <v>0</v>
      </c>
      <c r="AZ47" s="235">
        <v>0</v>
      </c>
      <c r="BA47" s="235">
        <v>0</v>
      </c>
      <c r="BB47" s="235">
        <v>0</v>
      </c>
      <c r="BC47" s="235">
        <v>0</v>
      </c>
      <c r="BD47" s="235">
        <v>0</v>
      </c>
      <c r="BE47" s="236">
        <f t="shared" si="0"/>
        <v>100000000</v>
      </c>
      <c r="BF47" s="269"/>
      <c r="BG47" s="239"/>
      <c r="BH47" s="239"/>
      <c r="BI47" s="240"/>
      <c r="BJ47" s="239"/>
      <c r="BK47" s="239"/>
      <c r="BL47" s="240"/>
      <c r="BM47" s="239"/>
      <c r="BN47" s="239"/>
      <c r="BO47" s="240"/>
      <c r="BP47" s="239"/>
      <c r="BQ47" s="239"/>
      <c r="BR47" s="240"/>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47">
        <f t="shared" si="1"/>
        <v>0</v>
      </c>
      <c r="CR47" s="267" t="s">
        <v>972</v>
      </c>
    </row>
    <row r="48" spans="1:96" x14ac:dyDescent="0.25">
      <c r="A48" s="195">
        <v>44</v>
      </c>
      <c r="B48" s="196">
        <v>43831</v>
      </c>
      <c r="C48" s="199">
        <v>93395601</v>
      </c>
      <c r="D48" s="197">
        <v>1</v>
      </c>
      <c r="E48" s="381" t="s">
        <v>720</v>
      </c>
      <c r="F48" s="295" t="s">
        <v>721</v>
      </c>
      <c r="G48" s="296">
        <v>160000000</v>
      </c>
      <c r="H48" s="297"/>
      <c r="I48" s="298" t="s">
        <v>717</v>
      </c>
      <c r="J48" s="297">
        <v>20200092</v>
      </c>
      <c r="K48" s="299">
        <v>43831</v>
      </c>
      <c r="L48" s="296">
        <v>500000000</v>
      </c>
      <c r="M48" s="297">
        <v>20200044</v>
      </c>
      <c r="N48" s="299">
        <v>43831</v>
      </c>
      <c r="O48" s="301">
        <v>220101019802</v>
      </c>
      <c r="P48" s="296">
        <v>160000000</v>
      </c>
      <c r="Q48" s="297" t="s">
        <v>641</v>
      </c>
      <c r="R48" s="297" t="s">
        <v>973</v>
      </c>
      <c r="S48" s="299">
        <v>43838</v>
      </c>
      <c r="T48" s="297" t="s">
        <v>882</v>
      </c>
      <c r="U48" s="300">
        <v>80000000</v>
      </c>
      <c r="V48" s="299">
        <v>43831</v>
      </c>
      <c r="W48" s="299">
        <v>44256</v>
      </c>
      <c r="X48" s="299">
        <v>43838</v>
      </c>
      <c r="Y48" s="299">
        <v>43889</v>
      </c>
      <c r="Z48" s="297" t="s">
        <v>971</v>
      </c>
      <c r="AA48" s="197"/>
      <c r="AB48" s="275">
        <v>43874</v>
      </c>
      <c r="AC48" s="197">
        <v>0</v>
      </c>
      <c r="AD48" s="234">
        <v>80000000</v>
      </c>
      <c r="AE48" s="197">
        <v>20200092</v>
      </c>
      <c r="AF48" s="197">
        <v>20200347</v>
      </c>
      <c r="AG48" s="197"/>
      <c r="AH48" s="197"/>
      <c r="AI48" s="197"/>
      <c r="AJ48" s="197"/>
      <c r="AK48" s="197"/>
      <c r="AL48" s="197"/>
      <c r="AM48" s="197"/>
      <c r="AN48" s="197"/>
      <c r="AO48" s="197"/>
      <c r="AP48" s="197"/>
      <c r="AQ48" s="197"/>
      <c r="AR48" s="197"/>
      <c r="AS48" s="232"/>
      <c r="AT48" s="235">
        <v>0</v>
      </c>
      <c r="AU48" s="235">
        <v>0</v>
      </c>
      <c r="AV48" s="235">
        <v>0</v>
      </c>
      <c r="AW48" s="235">
        <v>0</v>
      </c>
      <c r="AX48" s="235">
        <v>0</v>
      </c>
      <c r="AY48" s="235">
        <v>0</v>
      </c>
      <c r="AZ48" s="235">
        <v>0</v>
      </c>
      <c r="BA48" s="235">
        <v>0</v>
      </c>
      <c r="BB48" s="235">
        <v>0</v>
      </c>
      <c r="BC48" s="235">
        <v>0</v>
      </c>
      <c r="BD48" s="235">
        <v>0</v>
      </c>
      <c r="BE48" s="236">
        <f t="shared" si="0"/>
        <v>240000000</v>
      </c>
      <c r="BF48" s="269"/>
      <c r="BG48" s="239"/>
      <c r="BH48" s="239"/>
      <c r="BI48" s="240"/>
      <c r="BJ48" s="239"/>
      <c r="BK48" s="239"/>
      <c r="BL48" s="240"/>
      <c r="BM48" s="239"/>
      <c r="BN48" s="239"/>
      <c r="BO48" s="240"/>
      <c r="BP48" s="239"/>
      <c r="BQ48" s="239"/>
      <c r="BR48" s="240"/>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47">
        <f t="shared" si="1"/>
        <v>0</v>
      </c>
      <c r="CR48" s="267" t="s">
        <v>974</v>
      </c>
    </row>
    <row r="49" spans="1:102" x14ac:dyDescent="0.25">
      <c r="A49" s="195">
        <v>45</v>
      </c>
      <c r="B49" s="196">
        <v>43831</v>
      </c>
      <c r="C49" s="199">
        <v>901212444</v>
      </c>
      <c r="D49" s="197">
        <v>5</v>
      </c>
      <c r="E49" s="292" t="s">
        <v>722</v>
      </c>
      <c r="F49" s="295" t="s">
        <v>723</v>
      </c>
      <c r="G49" s="296">
        <v>160000000</v>
      </c>
      <c r="H49" s="297"/>
      <c r="I49" s="298" t="s">
        <v>717</v>
      </c>
      <c r="J49" s="297">
        <v>20200098</v>
      </c>
      <c r="K49" s="299">
        <v>43831</v>
      </c>
      <c r="L49" s="296">
        <v>300000000</v>
      </c>
      <c r="M49" s="297">
        <v>20200045</v>
      </c>
      <c r="N49" s="299">
        <v>43831</v>
      </c>
      <c r="O49" s="298">
        <v>2201010701</v>
      </c>
      <c r="P49" s="296">
        <v>160000000</v>
      </c>
      <c r="Q49" s="297" t="s">
        <v>641</v>
      </c>
      <c r="R49" s="297" t="s">
        <v>975</v>
      </c>
      <c r="S49" s="299">
        <v>43837</v>
      </c>
      <c r="T49" s="297" t="s">
        <v>882</v>
      </c>
      <c r="U49" s="300">
        <v>80000000</v>
      </c>
      <c r="V49" s="299">
        <v>43837</v>
      </c>
      <c r="W49" s="299">
        <v>44255</v>
      </c>
      <c r="X49" s="299">
        <v>43837</v>
      </c>
      <c r="Y49" s="299">
        <v>43890</v>
      </c>
      <c r="Z49" s="297" t="s">
        <v>971</v>
      </c>
      <c r="AA49" s="197"/>
      <c r="AB49" s="275">
        <v>43887</v>
      </c>
      <c r="AC49" s="197" t="s">
        <v>134</v>
      </c>
      <c r="AD49" s="234">
        <v>80000000</v>
      </c>
      <c r="AE49" s="197">
        <v>20200098</v>
      </c>
      <c r="AF49" s="197">
        <v>20200377</v>
      </c>
      <c r="AG49" s="197"/>
      <c r="AH49" s="197"/>
      <c r="AI49" s="197"/>
      <c r="AJ49" s="197"/>
      <c r="AK49" s="197"/>
      <c r="AL49" s="197"/>
      <c r="AM49" s="197"/>
      <c r="AN49" s="197"/>
      <c r="AO49" s="197"/>
      <c r="AP49" s="197"/>
      <c r="AQ49" s="197"/>
      <c r="AR49" s="197"/>
      <c r="AS49" s="232"/>
      <c r="AT49" s="235">
        <v>0</v>
      </c>
      <c r="AU49" s="235">
        <v>0</v>
      </c>
      <c r="AV49" s="235">
        <v>0</v>
      </c>
      <c r="AW49" s="235">
        <v>0</v>
      </c>
      <c r="AX49" s="235">
        <v>0</v>
      </c>
      <c r="AY49" s="235">
        <v>0</v>
      </c>
      <c r="AZ49" s="235">
        <v>0</v>
      </c>
      <c r="BA49" s="235">
        <v>0</v>
      </c>
      <c r="BB49" s="235">
        <v>0</v>
      </c>
      <c r="BC49" s="235">
        <v>0</v>
      </c>
      <c r="BD49" s="235">
        <v>0</v>
      </c>
      <c r="BE49" s="236">
        <f t="shared" si="0"/>
        <v>240000000</v>
      </c>
      <c r="BF49" s="269"/>
      <c r="BG49" s="239"/>
      <c r="BH49" s="239"/>
      <c r="BI49" s="240"/>
      <c r="BJ49" s="239"/>
      <c r="BK49" s="239"/>
      <c r="BL49" s="240"/>
      <c r="BM49" s="239"/>
      <c r="BN49" s="239"/>
      <c r="BO49" s="240"/>
      <c r="BP49" s="239"/>
      <c r="BQ49" s="239"/>
      <c r="BR49" s="240"/>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47">
        <f t="shared" si="1"/>
        <v>0</v>
      </c>
      <c r="CR49" s="267" t="s">
        <v>976</v>
      </c>
    </row>
    <row r="50" spans="1:102" x14ac:dyDescent="0.25">
      <c r="A50" s="195">
        <v>46</v>
      </c>
      <c r="B50" s="196">
        <v>43831</v>
      </c>
      <c r="C50" s="199">
        <v>1110543609</v>
      </c>
      <c r="D50" s="197"/>
      <c r="E50" s="197" t="s">
        <v>724</v>
      </c>
      <c r="F50" s="198" t="s">
        <v>321</v>
      </c>
      <c r="G50" s="230">
        <v>42000000</v>
      </c>
      <c r="H50" s="197"/>
      <c r="I50" s="231" t="s">
        <v>667</v>
      </c>
      <c r="J50" s="197">
        <v>20200103</v>
      </c>
      <c r="K50" s="196">
        <v>43831</v>
      </c>
      <c r="L50" s="230">
        <v>42000000</v>
      </c>
      <c r="M50" s="197">
        <v>20200046</v>
      </c>
      <c r="N50" s="196">
        <v>43831</v>
      </c>
      <c r="O50" s="231">
        <v>2101020901</v>
      </c>
      <c r="P50" s="230">
        <v>42000000</v>
      </c>
      <c r="Q50" s="197" t="s">
        <v>908</v>
      </c>
      <c r="R50" s="197">
        <v>15324</v>
      </c>
      <c r="S50" s="196">
        <v>43822</v>
      </c>
      <c r="T50" s="197" t="s">
        <v>903</v>
      </c>
      <c r="U50" s="234" t="s">
        <v>876</v>
      </c>
      <c r="V50" s="196">
        <v>43973</v>
      </c>
      <c r="W50" s="196">
        <v>44000</v>
      </c>
      <c r="X50" s="196">
        <v>43831</v>
      </c>
      <c r="Y50" s="196">
        <v>44012</v>
      </c>
      <c r="Z50" s="197" t="s">
        <v>877</v>
      </c>
      <c r="AA50" s="197"/>
      <c r="AB50" s="233"/>
      <c r="AC50" s="195"/>
      <c r="AD50" s="234"/>
      <c r="AE50" s="197"/>
      <c r="AF50" s="197"/>
      <c r="AG50" s="197"/>
      <c r="AH50" s="197"/>
      <c r="AI50" s="197"/>
      <c r="AJ50" s="197"/>
      <c r="AK50" s="197"/>
      <c r="AL50" s="197"/>
      <c r="AM50" s="197"/>
      <c r="AN50" s="197"/>
      <c r="AO50" s="197"/>
      <c r="AP50" s="197"/>
      <c r="AQ50" s="197"/>
      <c r="AR50" s="197"/>
      <c r="AS50" s="232">
        <v>6558876</v>
      </c>
      <c r="AT50" s="235">
        <v>7176528</v>
      </c>
      <c r="AU50" s="235">
        <v>7235352</v>
      </c>
      <c r="AV50" s="235">
        <v>6705936</v>
      </c>
      <c r="AW50" s="235">
        <v>7205940</v>
      </c>
      <c r="AX50" s="235">
        <v>0</v>
      </c>
      <c r="AY50" s="235">
        <v>0</v>
      </c>
      <c r="AZ50" s="235">
        <v>0</v>
      </c>
      <c r="BA50" s="235">
        <v>0</v>
      </c>
      <c r="BB50" s="235">
        <v>0</v>
      </c>
      <c r="BC50" s="235">
        <v>0</v>
      </c>
      <c r="BD50" s="235">
        <v>0</v>
      </c>
      <c r="BE50" s="236">
        <f t="shared" si="0"/>
        <v>7117368</v>
      </c>
      <c r="BF50" s="269"/>
      <c r="BG50" s="238">
        <v>43900</v>
      </c>
      <c r="BH50" s="239">
        <v>20200381</v>
      </c>
      <c r="BI50" s="240">
        <v>6373876</v>
      </c>
      <c r="BJ50" s="238">
        <v>43900</v>
      </c>
      <c r="BK50" s="239">
        <v>20200381</v>
      </c>
      <c r="BL50" s="239">
        <v>6913528</v>
      </c>
      <c r="BM50" s="238">
        <v>43929</v>
      </c>
      <c r="BN50" s="239">
        <v>20200559</v>
      </c>
      <c r="BO50" s="240">
        <v>6964352</v>
      </c>
      <c r="BP50" s="239"/>
      <c r="BQ50" s="239"/>
      <c r="BR50" s="240"/>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47">
        <f t="shared" si="1"/>
        <v>20251756</v>
      </c>
      <c r="CR50" s="267" t="s">
        <v>977</v>
      </c>
    </row>
    <row r="51" spans="1:102" x14ac:dyDescent="0.25">
      <c r="A51" s="195">
        <v>47</v>
      </c>
      <c r="B51" s="196">
        <v>43831</v>
      </c>
      <c r="C51" s="199" t="s">
        <v>725</v>
      </c>
      <c r="D51" s="197">
        <v>6</v>
      </c>
      <c r="E51" s="197" t="s">
        <v>641</v>
      </c>
      <c r="F51" s="198" t="s">
        <v>726</v>
      </c>
      <c r="G51" s="230">
        <v>114765817</v>
      </c>
      <c r="H51" s="197"/>
      <c r="I51" s="231" t="s">
        <v>708</v>
      </c>
      <c r="J51" s="197">
        <v>20200080</v>
      </c>
      <c r="K51" s="196">
        <v>43831</v>
      </c>
      <c r="L51" s="230">
        <v>131562000</v>
      </c>
      <c r="M51" s="197">
        <v>20200047</v>
      </c>
      <c r="N51" s="196">
        <v>43831</v>
      </c>
      <c r="O51" s="231">
        <v>21020209</v>
      </c>
      <c r="P51" s="230">
        <v>114765817</v>
      </c>
      <c r="Q51" s="197" t="s">
        <v>978</v>
      </c>
      <c r="R51" s="197" t="s">
        <v>978</v>
      </c>
      <c r="S51" s="197" t="s">
        <v>978</v>
      </c>
      <c r="T51" s="197" t="s">
        <v>978</v>
      </c>
      <c r="U51" s="234" t="s">
        <v>978</v>
      </c>
      <c r="V51" s="197" t="s">
        <v>978</v>
      </c>
      <c r="W51" s="197" t="s">
        <v>978</v>
      </c>
      <c r="X51" s="196">
        <v>43831</v>
      </c>
      <c r="Y51" s="196">
        <v>44196</v>
      </c>
      <c r="Z51" s="197" t="s">
        <v>979</v>
      </c>
      <c r="AA51" s="197"/>
      <c r="AB51" s="233"/>
      <c r="AC51" s="197"/>
      <c r="AD51" s="234"/>
      <c r="AE51" s="197"/>
      <c r="AF51" s="197"/>
      <c r="AG51" s="197"/>
      <c r="AH51" s="197"/>
      <c r="AI51" s="197"/>
      <c r="AJ51" s="197"/>
      <c r="AK51" s="197"/>
      <c r="AL51" s="197"/>
      <c r="AM51" s="197"/>
      <c r="AN51" s="197"/>
      <c r="AO51" s="197"/>
      <c r="AP51" s="197"/>
      <c r="AQ51" s="197"/>
      <c r="AR51" s="197"/>
      <c r="AS51" s="232">
        <v>0</v>
      </c>
      <c r="AT51" s="230">
        <v>114765817</v>
      </c>
      <c r="AU51" s="235">
        <v>0</v>
      </c>
      <c r="AV51" s="235">
        <v>0</v>
      </c>
      <c r="AW51" s="235">
        <v>0</v>
      </c>
      <c r="AX51" s="235">
        <v>0</v>
      </c>
      <c r="AY51" s="235">
        <v>0</v>
      </c>
      <c r="AZ51" s="235">
        <v>0</v>
      </c>
      <c r="BA51" s="235">
        <v>0</v>
      </c>
      <c r="BB51" s="235">
        <v>0</v>
      </c>
      <c r="BC51" s="235">
        <v>0</v>
      </c>
      <c r="BD51" s="235">
        <v>0</v>
      </c>
      <c r="BE51" s="236">
        <f t="shared" si="0"/>
        <v>0</v>
      </c>
      <c r="BF51" s="269"/>
      <c r="BG51" s="238">
        <v>43901</v>
      </c>
      <c r="BH51" s="239">
        <v>20200396</v>
      </c>
      <c r="BI51" s="240">
        <v>38255000</v>
      </c>
      <c r="BJ51" s="239"/>
      <c r="BK51" s="239"/>
      <c r="BL51" s="240"/>
      <c r="BM51" s="239"/>
      <c r="BN51" s="239"/>
      <c r="BO51" s="240"/>
      <c r="BP51" s="239"/>
      <c r="BQ51" s="239"/>
      <c r="BR51" s="240"/>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47">
        <f t="shared" si="1"/>
        <v>38255000</v>
      </c>
      <c r="CR51" s="267" t="s">
        <v>980</v>
      </c>
    </row>
    <row r="52" spans="1:102" x14ac:dyDescent="0.25">
      <c r="A52" s="195">
        <v>48</v>
      </c>
      <c r="B52" s="196">
        <v>43832</v>
      </c>
      <c r="C52" s="199">
        <v>800219154</v>
      </c>
      <c r="D52" s="197"/>
      <c r="E52" s="292" t="s">
        <v>727</v>
      </c>
      <c r="F52" s="198" t="s">
        <v>728</v>
      </c>
      <c r="G52" s="230">
        <v>42000000</v>
      </c>
      <c r="H52" s="197"/>
      <c r="I52" s="231" t="s">
        <v>708</v>
      </c>
      <c r="J52" s="197">
        <v>20200082</v>
      </c>
      <c r="K52" s="196">
        <v>43831</v>
      </c>
      <c r="L52" s="230">
        <v>280000000</v>
      </c>
      <c r="M52" s="197">
        <v>20200048</v>
      </c>
      <c r="N52" s="196">
        <v>43831</v>
      </c>
      <c r="O52" s="231">
        <v>21020215</v>
      </c>
      <c r="P52" s="230">
        <v>42000000</v>
      </c>
      <c r="Q52" s="197" t="s">
        <v>981</v>
      </c>
      <c r="R52" s="197">
        <v>2540184</v>
      </c>
      <c r="S52" s="196">
        <v>43832</v>
      </c>
      <c r="T52" s="197" t="s">
        <v>982</v>
      </c>
      <c r="U52" s="234">
        <v>8400000</v>
      </c>
      <c r="V52" s="196">
        <v>43832</v>
      </c>
      <c r="W52" s="196">
        <v>44378</v>
      </c>
      <c r="X52" s="196">
        <v>43832</v>
      </c>
      <c r="Y52" s="196">
        <v>44196</v>
      </c>
      <c r="Z52" s="197" t="s">
        <v>979</v>
      </c>
      <c r="AA52" s="197"/>
      <c r="AB52" s="233"/>
      <c r="AC52" s="197"/>
      <c r="AD52" s="234"/>
      <c r="AE52" s="197"/>
      <c r="AF52" s="197"/>
      <c r="AG52" s="197"/>
      <c r="AH52" s="197"/>
      <c r="AI52" s="197"/>
      <c r="AJ52" s="197"/>
      <c r="AK52" s="197"/>
      <c r="AL52" s="197"/>
      <c r="AM52" s="197"/>
      <c r="AN52" s="197"/>
      <c r="AO52" s="197"/>
      <c r="AP52" s="197"/>
      <c r="AQ52" s="197"/>
      <c r="AR52" s="197"/>
      <c r="AS52" s="232">
        <v>3149825</v>
      </c>
      <c r="AT52" s="235">
        <v>3141625</v>
      </c>
      <c r="AU52" s="235">
        <v>3286150</v>
      </c>
      <c r="AV52" s="235">
        <v>1840900</v>
      </c>
      <c r="AW52" s="235">
        <v>2180175</v>
      </c>
      <c r="AX52" s="235">
        <v>0</v>
      </c>
      <c r="AY52" s="235">
        <v>0</v>
      </c>
      <c r="AZ52" s="235">
        <v>0</v>
      </c>
      <c r="BA52" s="235">
        <v>0</v>
      </c>
      <c r="BB52" s="235">
        <v>0</v>
      </c>
      <c r="BC52" s="235">
        <v>0</v>
      </c>
      <c r="BD52" s="235">
        <v>0</v>
      </c>
      <c r="BE52" s="236">
        <f t="shared" si="0"/>
        <v>28401325</v>
      </c>
      <c r="BF52" s="269"/>
      <c r="BG52" s="238">
        <v>43917</v>
      </c>
      <c r="BH52" s="239">
        <v>20200464</v>
      </c>
      <c r="BI52" s="240">
        <v>2740774</v>
      </c>
      <c r="BJ52" s="238">
        <v>43917</v>
      </c>
      <c r="BK52" s="239">
        <v>20200464</v>
      </c>
      <c r="BL52" s="240">
        <v>2992334</v>
      </c>
      <c r="BM52" s="239"/>
      <c r="BN52" s="239"/>
      <c r="BO52" s="240"/>
      <c r="BP52" s="239"/>
      <c r="BQ52" s="239"/>
      <c r="BR52" s="240"/>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47">
        <f t="shared" si="1"/>
        <v>5733108</v>
      </c>
      <c r="CR52" s="267" t="s">
        <v>983</v>
      </c>
    </row>
    <row r="53" spans="1:102" x14ac:dyDescent="0.25">
      <c r="A53" s="195">
        <v>49</v>
      </c>
      <c r="B53" s="196">
        <v>43832</v>
      </c>
      <c r="C53" s="199">
        <v>810005636</v>
      </c>
      <c r="D53" s="197"/>
      <c r="E53" s="292" t="s">
        <v>729</v>
      </c>
      <c r="F53" s="198" t="s">
        <v>730</v>
      </c>
      <c r="G53" s="230">
        <v>31000000</v>
      </c>
      <c r="H53" s="197"/>
      <c r="I53" s="231" t="s">
        <v>667</v>
      </c>
      <c r="J53" s="197">
        <v>20200092</v>
      </c>
      <c r="K53" s="196">
        <v>43831</v>
      </c>
      <c r="L53" s="230">
        <v>500000000</v>
      </c>
      <c r="M53" s="197">
        <v>20200049</v>
      </c>
      <c r="N53" s="196">
        <v>43831</v>
      </c>
      <c r="O53" s="302">
        <v>220101019802</v>
      </c>
      <c r="P53" s="230">
        <v>31000000</v>
      </c>
      <c r="Q53" s="197" t="s">
        <v>641</v>
      </c>
      <c r="R53" s="197" t="s">
        <v>984</v>
      </c>
      <c r="S53" s="196">
        <v>43833</v>
      </c>
      <c r="T53" s="197" t="s">
        <v>882</v>
      </c>
      <c r="U53" s="234">
        <v>15500000</v>
      </c>
      <c r="V53" s="196">
        <v>43832</v>
      </c>
      <c r="W53" s="196">
        <v>44377</v>
      </c>
      <c r="X53" s="196">
        <v>43832</v>
      </c>
      <c r="Y53" s="196">
        <v>44012</v>
      </c>
      <c r="Z53" s="197" t="s">
        <v>985</v>
      </c>
      <c r="AA53" s="197"/>
      <c r="AB53" s="275">
        <v>43900</v>
      </c>
      <c r="AC53" s="197">
        <v>0</v>
      </c>
      <c r="AD53" s="234">
        <v>15500000</v>
      </c>
      <c r="AE53" s="197">
        <v>20200092</v>
      </c>
      <c r="AF53" s="197">
        <v>20200520</v>
      </c>
      <c r="AG53" s="197"/>
      <c r="AH53" s="197"/>
      <c r="AI53" s="197"/>
      <c r="AJ53" s="197"/>
      <c r="AK53" s="197"/>
      <c r="AL53" s="197"/>
      <c r="AM53" s="197"/>
      <c r="AN53" s="197"/>
      <c r="AO53" s="197"/>
      <c r="AP53" s="197"/>
      <c r="AQ53" s="197"/>
      <c r="AR53" s="197"/>
      <c r="AS53" s="234">
        <v>15009200</v>
      </c>
      <c r="AT53" s="235">
        <v>0</v>
      </c>
      <c r="AU53" s="235">
        <v>0</v>
      </c>
      <c r="AV53" s="235">
        <v>0</v>
      </c>
      <c r="AW53" s="235">
        <v>0</v>
      </c>
      <c r="AX53" s="235">
        <v>0</v>
      </c>
      <c r="AY53" s="235">
        <v>0</v>
      </c>
      <c r="AZ53" s="235">
        <v>0</v>
      </c>
      <c r="BA53" s="235">
        <v>0</v>
      </c>
      <c r="BB53" s="235">
        <v>0</v>
      </c>
      <c r="BC53" s="235">
        <v>0</v>
      </c>
      <c r="BD53" s="235">
        <v>0</v>
      </c>
      <c r="BE53" s="236">
        <f t="shared" si="0"/>
        <v>31490800</v>
      </c>
      <c r="BF53" s="269"/>
      <c r="BG53" s="239"/>
      <c r="BH53" s="239"/>
      <c r="BI53" s="240"/>
      <c r="BJ53" s="239"/>
      <c r="BK53" s="239"/>
      <c r="BL53" s="240"/>
      <c r="BM53" s="239"/>
      <c r="BN53" s="239"/>
      <c r="BO53" s="240"/>
      <c r="BP53" s="239"/>
      <c r="BQ53" s="239"/>
      <c r="BR53" s="240"/>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47">
        <f t="shared" si="1"/>
        <v>0</v>
      </c>
      <c r="CR53" s="267" t="s">
        <v>986</v>
      </c>
    </row>
    <row r="54" spans="1:102" x14ac:dyDescent="0.25">
      <c r="A54" s="276">
        <v>50</v>
      </c>
      <c r="B54" s="277">
        <v>43832</v>
      </c>
      <c r="C54" s="278">
        <v>1106789236</v>
      </c>
      <c r="D54" s="279"/>
      <c r="E54" s="279" t="s">
        <v>731</v>
      </c>
      <c r="F54" s="270" t="s">
        <v>732</v>
      </c>
      <c r="G54" s="280">
        <v>3000000</v>
      </c>
      <c r="H54" s="279"/>
      <c r="I54" s="281" t="s">
        <v>733</v>
      </c>
      <c r="J54" s="279">
        <v>20200104</v>
      </c>
      <c r="K54" s="277">
        <v>43831</v>
      </c>
      <c r="L54" s="280">
        <v>3000000</v>
      </c>
      <c r="M54" s="279">
        <v>20200050</v>
      </c>
      <c r="N54" s="277">
        <v>43831</v>
      </c>
      <c r="O54" s="281">
        <v>2101020902</v>
      </c>
      <c r="P54" s="280">
        <v>3000000</v>
      </c>
      <c r="Q54" s="279" t="s">
        <v>951</v>
      </c>
      <c r="R54" s="279" t="s">
        <v>951</v>
      </c>
      <c r="S54" s="279" t="s">
        <v>951</v>
      </c>
      <c r="T54" s="279" t="s">
        <v>951</v>
      </c>
      <c r="U54" s="282" t="s">
        <v>951</v>
      </c>
      <c r="V54" s="279" t="s">
        <v>951</v>
      </c>
      <c r="W54" s="279" t="s">
        <v>951</v>
      </c>
      <c r="X54" s="277">
        <v>43832</v>
      </c>
      <c r="Y54" s="277">
        <v>43921</v>
      </c>
      <c r="Z54" s="279" t="s">
        <v>356</v>
      </c>
      <c r="AA54" s="279"/>
      <c r="AB54" s="283"/>
      <c r="AC54" s="279"/>
      <c r="AD54" s="282"/>
      <c r="AE54" s="279"/>
      <c r="AF54" s="279"/>
      <c r="AG54" s="279"/>
      <c r="AH54" s="279"/>
      <c r="AI54" s="279"/>
      <c r="AJ54" s="279"/>
      <c r="AK54" s="279"/>
      <c r="AL54" s="279"/>
      <c r="AM54" s="279"/>
      <c r="AN54" s="279"/>
      <c r="AO54" s="279"/>
      <c r="AP54" s="279"/>
      <c r="AQ54" s="279"/>
      <c r="AR54" s="279"/>
      <c r="AS54" s="282">
        <v>1000000</v>
      </c>
      <c r="AT54" s="284">
        <v>1000000</v>
      </c>
      <c r="AU54" s="284">
        <v>1000000</v>
      </c>
      <c r="AV54" s="284">
        <v>0</v>
      </c>
      <c r="AW54" s="284">
        <v>0</v>
      </c>
      <c r="AX54" s="284">
        <v>0</v>
      </c>
      <c r="AY54" s="284">
        <v>0</v>
      </c>
      <c r="AZ54" s="284">
        <v>0</v>
      </c>
      <c r="BA54" s="284">
        <v>0</v>
      </c>
      <c r="BB54" s="284">
        <v>0</v>
      </c>
      <c r="BC54" s="284">
        <v>0</v>
      </c>
      <c r="BD54" s="284">
        <v>0</v>
      </c>
      <c r="BE54" s="285">
        <f t="shared" si="0"/>
        <v>0</v>
      </c>
      <c r="BF54" s="269"/>
      <c r="BG54" s="239"/>
      <c r="BH54" s="239"/>
      <c r="BI54" s="240"/>
      <c r="BJ54" s="239"/>
      <c r="BK54" s="239"/>
      <c r="BL54" s="240"/>
      <c r="BM54" s="239"/>
      <c r="BN54" s="239"/>
      <c r="BO54" s="240"/>
      <c r="BP54" s="239"/>
      <c r="BQ54" s="239"/>
      <c r="BR54" s="240"/>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9"/>
      <c r="CQ54" s="247">
        <f t="shared" si="1"/>
        <v>0</v>
      </c>
      <c r="CR54" s="267" t="s">
        <v>987</v>
      </c>
    </row>
    <row r="55" spans="1:102" x14ac:dyDescent="0.25">
      <c r="A55" s="195">
        <v>51</v>
      </c>
      <c r="B55" s="196">
        <v>43832</v>
      </c>
      <c r="C55" s="199">
        <v>1106783217</v>
      </c>
      <c r="D55" s="197">
        <v>6</v>
      </c>
      <c r="E55" s="197" t="s">
        <v>190</v>
      </c>
      <c r="F55" s="198" t="s">
        <v>734</v>
      </c>
      <c r="G55" s="230">
        <v>18000000</v>
      </c>
      <c r="H55" s="197"/>
      <c r="I55" s="231" t="s">
        <v>708</v>
      </c>
      <c r="J55" s="197">
        <v>20200105</v>
      </c>
      <c r="K55" s="196">
        <v>43831</v>
      </c>
      <c r="L55" s="230">
        <v>18000000</v>
      </c>
      <c r="M55" s="197">
        <v>20200051</v>
      </c>
      <c r="N55" s="196">
        <v>43831</v>
      </c>
      <c r="O55" s="231">
        <v>2101020902</v>
      </c>
      <c r="P55" s="230">
        <v>18000000</v>
      </c>
      <c r="Q55" s="197" t="s">
        <v>641</v>
      </c>
      <c r="R55" s="197" t="s">
        <v>988</v>
      </c>
      <c r="S55" s="196">
        <v>43838</v>
      </c>
      <c r="T55" s="197" t="s">
        <v>949</v>
      </c>
      <c r="U55" s="234">
        <v>3600000</v>
      </c>
      <c r="V55" s="196">
        <v>43832</v>
      </c>
      <c r="W55" s="196">
        <v>44379</v>
      </c>
      <c r="X55" s="196">
        <v>43837</v>
      </c>
      <c r="Y55" s="196">
        <v>44196</v>
      </c>
      <c r="Z55" s="197" t="s">
        <v>989</v>
      </c>
      <c r="AA55" s="197"/>
      <c r="AB55" s="233"/>
      <c r="AC55" s="197"/>
      <c r="AD55" s="234"/>
      <c r="AE55" s="197"/>
      <c r="AF55" s="197"/>
      <c r="AG55" s="197"/>
      <c r="AH55" s="197"/>
      <c r="AI55" s="197"/>
      <c r="AJ55" s="197"/>
      <c r="AK55" s="197"/>
      <c r="AL55" s="197"/>
      <c r="AM55" s="197"/>
      <c r="AN55" s="197"/>
      <c r="AO55" s="197"/>
      <c r="AP55" s="197"/>
      <c r="AQ55" s="197"/>
      <c r="AR55" s="197"/>
      <c r="AS55" s="232">
        <v>1500000</v>
      </c>
      <c r="AT55" s="235">
        <v>1500000</v>
      </c>
      <c r="AU55" s="235">
        <v>1500000</v>
      </c>
      <c r="AV55" s="235">
        <v>1500000</v>
      </c>
      <c r="AW55" s="235">
        <v>1500000</v>
      </c>
      <c r="AX55" s="235">
        <v>0</v>
      </c>
      <c r="AY55" s="235">
        <v>0</v>
      </c>
      <c r="AZ55" s="235">
        <v>0</v>
      </c>
      <c r="BA55" s="235">
        <v>0</v>
      </c>
      <c r="BB55" s="235">
        <v>0</v>
      </c>
      <c r="BC55" s="235">
        <v>0</v>
      </c>
      <c r="BD55" s="235">
        <v>0</v>
      </c>
      <c r="BE55" s="236">
        <f t="shared" si="0"/>
        <v>10500000</v>
      </c>
      <c r="BF55" s="269"/>
      <c r="BG55" s="238">
        <v>43910</v>
      </c>
      <c r="BH55" s="239">
        <v>20200458</v>
      </c>
      <c r="BI55" s="240">
        <v>1500000</v>
      </c>
      <c r="BJ55" s="238">
        <v>43910</v>
      </c>
      <c r="BK55" s="239">
        <v>20200458</v>
      </c>
      <c r="BL55" s="240">
        <v>1500000</v>
      </c>
      <c r="BM55" s="238">
        <v>43929</v>
      </c>
      <c r="BN55" s="239">
        <v>20200588</v>
      </c>
      <c r="BO55" s="240">
        <v>1500000</v>
      </c>
      <c r="BP55" s="239"/>
      <c r="BQ55" s="239"/>
      <c r="BR55" s="240"/>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47">
        <f t="shared" si="1"/>
        <v>4500000</v>
      </c>
      <c r="CR55" s="267" t="s">
        <v>990</v>
      </c>
    </row>
    <row r="56" spans="1:102" x14ac:dyDescent="0.25">
      <c r="A56" s="195">
        <v>52</v>
      </c>
      <c r="B56" s="196">
        <v>43833</v>
      </c>
      <c r="C56" s="199">
        <v>8300042244</v>
      </c>
      <c r="D56" s="197">
        <v>1</v>
      </c>
      <c r="E56" s="197" t="s">
        <v>735</v>
      </c>
      <c r="F56" s="198" t="s">
        <v>736</v>
      </c>
      <c r="G56" s="230">
        <v>58542781</v>
      </c>
      <c r="H56" s="197"/>
      <c r="I56" s="231" t="s">
        <v>737</v>
      </c>
      <c r="J56" s="197">
        <v>20200082</v>
      </c>
      <c r="K56" s="196">
        <v>43831</v>
      </c>
      <c r="L56" s="230">
        <v>280000000</v>
      </c>
      <c r="M56" s="197">
        <v>20200052</v>
      </c>
      <c r="N56" s="196">
        <v>43833</v>
      </c>
      <c r="O56" s="231">
        <v>21020215</v>
      </c>
      <c r="P56" s="230">
        <v>58542781</v>
      </c>
      <c r="Q56" s="197" t="s">
        <v>641</v>
      </c>
      <c r="R56" s="197" t="s">
        <v>991</v>
      </c>
      <c r="S56" s="196">
        <v>43853</v>
      </c>
      <c r="T56" s="197" t="s">
        <v>949</v>
      </c>
      <c r="U56" s="234">
        <v>11708556</v>
      </c>
      <c r="V56" s="196">
        <v>43850</v>
      </c>
      <c r="W56" s="196">
        <v>43952</v>
      </c>
      <c r="X56" s="196">
        <v>43850</v>
      </c>
      <c r="Y56" s="196">
        <v>44196</v>
      </c>
      <c r="Z56" s="197" t="s">
        <v>992</v>
      </c>
      <c r="AA56" s="197"/>
      <c r="AB56" s="233"/>
      <c r="AC56" s="197"/>
      <c r="AD56" s="234"/>
      <c r="AE56" s="197"/>
      <c r="AF56" s="197"/>
      <c r="AG56" s="197"/>
      <c r="AH56" s="197"/>
      <c r="AI56" s="197"/>
      <c r="AJ56" s="197"/>
      <c r="AK56" s="197"/>
      <c r="AL56" s="197"/>
      <c r="AM56" s="197"/>
      <c r="AN56" s="197"/>
      <c r="AO56" s="197"/>
      <c r="AP56" s="197"/>
      <c r="AQ56" s="197"/>
      <c r="AR56" s="197"/>
      <c r="AS56" s="230">
        <f>58542781/2</f>
        <v>29271390.5</v>
      </c>
      <c r="AT56" s="235">
        <v>0</v>
      </c>
      <c r="AU56" s="235">
        <v>0</v>
      </c>
      <c r="AV56" s="235">
        <v>0</v>
      </c>
      <c r="AW56" s="235">
        <v>0</v>
      </c>
      <c r="AX56" s="235">
        <v>0</v>
      </c>
      <c r="AY56" s="235">
        <v>0</v>
      </c>
      <c r="AZ56" s="235">
        <v>0</v>
      </c>
      <c r="BA56" s="235">
        <v>0</v>
      </c>
      <c r="BB56" s="235">
        <v>0</v>
      </c>
      <c r="BC56" s="235">
        <v>0</v>
      </c>
      <c r="BD56" s="235">
        <v>0</v>
      </c>
      <c r="BE56" s="236">
        <f t="shared" si="0"/>
        <v>29271390.5</v>
      </c>
      <c r="BF56" s="269"/>
      <c r="BG56" s="239"/>
      <c r="BH56" s="239"/>
      <c r="BI56" s="240"/>
      <c r="BJ56" s="239"/>
      <c r="BK56" s="239"/>
      <c r="BL56" s="240"/>
      <c r="BM56" s="239"/>
      <c r="BN56" s="239"/>
      <c r="BO56" s="240"/>
      <c r="BP56" s="239"/>
      <c r="BQ56" s="239"/>
      <c r="BR56" s="240"/>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47">
        <f t="shared" si="1"/>
        <v>0</v>
      </c>
      <c r="CR56" s="248" t="s">
        <v>993</v>
      </c>
    </row>
    <row r="57" spans="1:102" x14ac:dyDescent="0.25">
      <c r="A57" s="276">
        <v>53</v>
      </c>
      <c r="B57" s="277">
        <v>43833</v>
      </c>
      <c r="C57" s="278">
        <v>901148645</v>
      </c>
      <c r="D57" s="279"/>
      <c r="E57" s="279" t="s">
        <v>669</v>
      </c>
      <c r="F57" s="270" t="s">
        <v>994</v>
      </c>
      <c r="G57" s="280">
        <v>9000000</v>
      </c>
      <c r="H57" s="279"/>
      <c r="I57" s="281" t="s">
        <v>146</v>
      </c>
      <c r="J57" s="279">
        <v>20200106</v>
      </c>
      <c r="K57" s="277">
        <v>43831</v>
      </c>
      <c r="L57" s="280">
        <v>9000000</v>
      </c>
      <c r="M57" s="279">
        <v>20200053</v>
      </c>
      <c r="N57" s="277">
        <v>43837</v>
      </c>
      <c r="O57" s="281">
        <v>2101020901</v>
      </c>
      <c r="P57" s="280">
        <v>9000000</v>
      </c>
      <c r="Q57" s="279" t="s">
        <v>978</v>
      </c>
      <c r="R57" s="279" t="s">
        <v>978</v>
      </c>
      <c r="S57" s="279" t="s">
        <v>978</v>
      </c>
      <c r="T57" s="279" t="s">
        <v>978</v>
      </c>
      <c r="U57" s="282" t="s">
        <v>978</v>
      </c>
      <c r="V57" s="279" t="s">
        <v>978</v>
      </c>
      <c r="W57" s="279" t="s">
        <v>978</v>
      </c>
      <c r="X57" s="277">
        <v>43838</v>
      </c>
      <c r="Y57" s="277">
        <v>43959</v>
      </c>
      <c r="Z57" s="279" t="s">
        <v>877</v>
      </c>
      <c r="AA57" s="279"/>
      <c r="AB57" s="303">
        <v>43920</v>
      </c>
      <c r="AC57" s="276">
        <v>0</v>
      </c>
      <c r="AD57" s="282">
        <v>800000</v>
      </c>
      <c r="AE57" s="279">
        <v>20200134</v>
      </c>
      <c r="AF57" s="279">
        <v>20200681</v>
      </c>
      <c r="AG57" s="279"/>
      <c r="AH57" s="279"/>
      <c r="AI57" s="279"/>
      <c r="AJ57" s="279"/>
      <c r="AK57" s="279"/>
      <c r="AL57" s="279"/>
      <c r="AM57" s="279"/>
      <c r="AN57" s="279"/>
      <c r="AO57" s="279"/>
      <c r="AP57" s="279"/>
      <c r="AQ57" s="279"/>
      <c r="AR57" s="279"/>
      <c r="AS57" s="282">
        <v>3220000</v>
      </c>
      <c r="AT57" s="284">
        <v>3290000</v>
      </c>
      <c r="AU57" s="284">
        <v>3290000</v>
      </c>
      <c r="AV57" s="284">
        <v>0</v>
      </c>
      <c r="AW57" s="284">
        <v>0</v>
      </c>
      <c r="AX57" s="284">
        <v>0</v>
      </c>
      <c r="AY57" s="284">
        <v>0</v>
      </c>
      <c r="AZ57" s="284">
        <v>0</v>
      </c>
      <c r="BA57" s="284">
        <v>0</v>
      </c>
      <c r="BB57" s="284">
        <v>0</v>
      </c>
      <c r="BC57" s="284">
        <v>0</v>
      </c>
      <c r="BD57" s="284">
        <v>0</v>
      </c>
      <c r="BE57" s="285">
        <f>G57+AD57-AS57-AT57-AU57-AV57-AW57-AX57-AY57-AZ57-BA57-BB57-BC57-BD57</f>
        <v>0</v>
      </c>
      <c r="BF57" s="269"/>
      <c r="BG57" s="239"/>
      <c r="BH57" s="239"/>
      <c r="BI57" s="240"/>
      <c r="BJ57" s="238">
        <v>43910</v>
      </c>
      <c r="BK57" s="239">
        <v>20200448</v>
      </c>
      <c r="BL57" s="240">
        <v>3290000</v>
      </c>
      <c r="BM57" s="238">
        <v>43929</v>
      </c>
      <c r="BN57" s="239">
        <v>20200583</v>
      </c>
      <c r="BO57" s="240">
        <v>3290000</v>
      </c>
      <c r="BP57" s="239"/>
      <c r="BQ57" s="239"/>
      <c r="BR57" s="240"/>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47">
        <f t="shared" si="1"/>
        <v>6580000</v>
      </c>
      <c r="CR57" s="267" t="s">
        <v>995</v>
      </c>
    </row>
    <row r="58" spans="1:102" x14ac:dyDescent="0.25">
      <c r="A58" s="195">
        <v>54</v>
      </c>
      <c r="B58" s="196">
        <v>43840</v>
      </c>
      <c r="C58" s="199" t="s">
        <v>738</v>
      </c>
      <c r="D58" s="197">
        <v>4</v>
      </c>
      <c r="E58" s="292" t="s">
        <v>312</v>
      </c>
      <c r="F58" s="198" t="s">
        <v>996</v>
      </c>
      <c r="G58" s="230">
        <v>70000000</v>
      </c>
      <c r="H58" s="197"/>
      <c r="I58" s="231" t="s">
        <v>708</v>
      </c>
      <c r="J58" s="197">
        <v>20200091</v>
      </c>
      <c r="K58" s="196">
        <v>43831</v>
      </c>
      <c r="L58" s="230">
        <v>300000000</v>
      </c>
      <c r="M58" s="197">
        <v>20200065</v>
      </c>
      <c r="N58" s="196">
        <v>43846</v>
      </c>
      <c r="O58" s="231">
        <v>0</v>
      </c>
      <c r="P58" s="230">
        <v>70000000</v>
      </c>
      <c r="Q58" s="197" t="s">
        <v>997</v>
      </c>
      <c r="R58" s="197" t="s">
        <v>998</v>
      </c>
      <c r="S58" s="196">
        <v>43840</v>
      </c>
      <c r="T58" s="196">
        <v>43840</v>
      </c>
      <c r="U58" s="234"/>
      <c r="V58" s="196">
        <v>43840</v>
      </c>
      <c r="W58" s="196">
        <v>44571</v>
      </c>
      <c r="X58" s="196">
        <v>43846</v>
      </c>
      <c r="Y58" s="196">
        <v>44196</v>
      </c>
      <c r="Z58" s="197" t="s">
        <v>963</v>
      </c>
      <c r="AA58" s="197"/>
      <c r="AB58" s="233"/>
      <c r="AC58" s="197"/>
      <c r="AD58" s="234"/>
      <c r="AE58" s="197"/>
      <c r="AF58" s="197"/>
      <c r="AG58" s="197"/>
      <c r="AH58" s="197"/>
      <c r="AI58" s="197"/>
      <c r="AJ58" s="197"/>
      <c r="AK58" s="197"/>
      <c r="AL58" s="197"/>
      <c r="AM58" s="197"/>
      <c r="AN58" s="197"/>
      <c r="AO58" s="197"/>
      <c r="AP58" s="197"/>
      <c r="AQ58" s="197"/>
      <c r="AR58" s="197"/>
      <c r="AS58" s="232">
        <v>8470800</v>
      </c>
      <c r="AT58" s="235">
        <v>0</v>
      </c>
      <c r="AU58" s="235">
        <v>0</v>
      </c>
      <c r="AV58" s="235">
        <v>0</v>
      </c>
      <c r="AW58" s="235">
        <v>0</v>
      </c>
      <c r="AX58" s="235">
        <v>0</v>
      </c>
      <c r="AY58" s="235">
        <v>0</v>
      </c>
      <c r="AZ58" s="235">
        <v>0</v>
      </c>
      <c r="BA58" s="235">
        <v>0</v>
      </c>
      <c r="BB58" s="235">
        <v>0</v>
      </c>
      <c r="BC58" s="235">
        <v>0</v>
      </c>
      <c r="BD58" s="235">
        <v>0</v>
      </c>
      <c r="BE58" s="236">
        <f t="shared" si="0"/>
        <v>61529200</v>
      </c>
      <c r="BF58" s="269"/>
      <c r="BG58" s="238">
        <v>43910</v>
      </c>
      <c r="BH58" s="239">
        <v>20200460</v>
      </c>
      <c r="BI58" s="240">
        <v>9360000</v>
      </c>
      <c r="BJ58" s="239"/>
      <c r="BK58" s="239"/>
      <c r="BL58" s="240"/>
      <c r="BM58" s="239"/>
      <c r="BN58" s="239"/>
      <c r="BO58" s="240"/>
      <c r="BP58" s="239"/>
      <c r="BQ58" s="239"/>
      <c r="BR58" s="240"/>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47">
        <f t="shared" si="1"/>
        <v>9360000</v>
      </c>
      <c r="CR58" s="267" t="s">
        <v>999</v>
      </c>
    </row>
    <row r="59" spans="1:102" x14ac:dyDescent="0.25">
      <c r="A59" s="195">
        <v>55</v>
      </c>
      <c r="B59" s="196">
        <v>43840</v>
      </c>
      <c r="C59" s="199">
        <v>93134205</v>
      </c>
      <c r="D59" s="197"/>
      <c r="E59" s="197" t="s">
        <v>42</v>
      </c>
      <c r="F59" s="198" t="s">
        <v>1000</v>
      </c>
      <c r="G59" s="230">
        <v>10000000</v>
      </c>
      <c r="H59" s="197"/>
      <c r="I59" s="231" t="s">
        <v>737</v>
      </c>
      <c r="J59" s="197">
        <v>20200088</v>
      </c>
      <c r="K59" s="196">
        <v>43831</v>
      </c>
      <c r="L59" s="230">
        <v>30000000</v>
      </c>
      <c r="M59" s="197">
        <v>20200066</v>
      </c>
      <c r="N59" s="196">
        <v>43840</v>
      </c>
      <c r="O59" s="231">
        <v>2102029801</v>
      </c>
      <c r="P59" s="230">
        <v>10000000</v>
      </c>
      <c r="Q59" s="197" t="s">
        <v>880</v>
      </c>
      <c r="R59" s="197" t="s">
        <v>1001</v>
      </c>
      <c r="S59" s="196">
        <v>43845</v>
      </c>
      <c r="T59" s="197" t="s">
        <v>949</v>
      </c>
      <c r="U59" s="234">
        <v>2000000</v>
      </c>
      <c r="V59" s="196">
        <v>43840</v>
      </c>
      <c r="W59" s="196">
        <v>44317</v>
      </c>
      <c r="X59" s="196">
        <v>43845</v>
      </c>
      <c r="Y59" s="196">
        <v>44196</v>
      </c>
      <c r="Z59" s="197" t="s">
        <v>985</v>
      </c>
      <c r="AA59" s="197"/>
      <c r="AB59" s="275">
        <v>43866</v>
      </c>
      <c r="AC59" s="197">
        <v>0</v>
      </c>
      <c r="AD59" s="234">
        <v>5000000</v>
      </c>
      <c r="AE59" s="197">
        <v>20200116</v>
      </c>
      <c r="AF59" s="197">
        <v>20200346</v>
      </c>
      <c r="AG59" s="197"/>
      <c r="AH59" s="197"/>
      <c r="AI59" s="197"/>
      <c r="AJ59" s="197"/>
      <c r="AK59" s="197"/>
      <c r="AL59" s="197"/>
      <c r="AM59" s="197"/>
      <c r="AN59" s="197"/>
      <c r="AO59" s="197"/>
      <c r="AP59" s="197"/>
      <c r="AQ59" s="197"/>
      <c r="AR59" s="197"/>
      <c r="AS59" s="232">
        <v>8805850</v>
      </c>
      <c r="AT59" s="235">
        <v>6159370</v>
      </c>
      <c r="AU59" s="235">
        <v>0</v>
      </c>
      <c r="AV59" s="235">
        <v>0</v>
      </c>
      <c r="AW59" s="235">
        <v>0</v>
      </c>
      <c r="AX59" s="235">
        <v>0</v>
      </c>
      <c r="AY59" s="235">
        <v>0</v>
      </c>
      <c r="AZ59" s="235">
        <v>0</v>
      </c>
      <c r="BA59" s="235">
        <v>0</v>
      </c>
      <c r="BB59" s="235">
        <v>0</v>
      </c>
      <c r="BC59" s="235">
        <v>0</v>
      </c>
      <c r="BD59" s="235">
        <v>0</v>
      </c>
      <c r="BE59" s="236">
        <f t="shared" si="0"/>
        <v>34780</v>
      </c>
      <c r="BF59" s="269"/>
      <c r="BG59" s="238">
        <v>43879</v>
      </c>
      <c r="BH59" s="304">
        <v>20200300</v>
      </c>
      <c r="BI59" s="305">
        <v>3220000</v>
      </c>
      <c r="BJ59" s="238">
        <v>43929</v>
      </c>
      <c r="BK59" s="239">
        <v>20200581</v>
      </c>
      <c r="BL59" s="240">
        <v>14665916</v>
      </c>
      <c r="BM59" s="239"/>
      <c r="BN59" s="239"/>
      <c r="BO59" s="240"/>
      <c r="BP59" s="239"/>
      <c r="BQ59" s="239"/>
      <c r="BR59" s="240"/>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47">
        <f t="shared" si="1"/>
        <v>17885916</v>
      </c>
      <c r="CR59" s="267" t="s">
        <v>1002</v>
      </c>
    </row>
    <row r="60" spans="1:102" x14ac:dyDescent="0.25">
      <c r="A60" s="195">
        <v>56</v>
      </c>
      <c r="B60" s="196">
        <v>43843</v>
      </c>
      <c r="C60" s="199">
        <v>93452144</v>
      </c>
      <c r="D60" s="197">
        <v>1</v>
      </c>
      <c r="E60" s="292" t="s">
        <v>739</v>
      </c>
      <c r="F60" s="198" t="s">
        <v>1003</v>
      </c>
      <c r="G60" s="230">
        <v>60000000</v>
      </c>
      <c r="H60" s="197"/>
      <c r="I60" s="231" t="s">
        <v>148</v>
      </c>
      <c r="J60" s="197">
        <v>20200095</v>
      </c>
      <c r="K60" s="196">
        <v>43831</v>
      </c>
      <c r="L60" s="230">
        <v>100000000</v>
      </c>
      <c r="M60" s="197">
        <v>20200067</v>
      </c>
      <c r="N60" s="196">
        <v>43846</v>
      </c>
      <c r="O60" s="231" t="s">
        <v>21</v>
      </c>
      <c r="P60" s="230">
        <v>60000000</v>
      </c>
      <c r="Q60" s="197" t="s">
        <v>880</v>
      </c>
      <c r="R60" s="197" t="s">
        <v>1004</v>
      </c>
      <c r="S60" s="196">
        <v>43846</v>
      </c>
      <c r="T60" s="197" t="s">
        <v>1005</v>
      </c>
      <c r="U60" s="234">
        <v>30000000</v>
      </c>
      <c r="V60" s="196">
        <v>43843</v>
      </c>
      <c r="W60" s="196">
        <v>44390</v>
      </c>
      <c r="X60" s="196">
        <v>43846</v>
      </c>
      <c r="Y60" s="196">
        <v>43998</v>
      </c>
      <c r="Z60" s="197" t="s">
        <v>1006</v>
      </c>
      <c r="AA60" s="197"/>
      <c r="AB60" s="233"/>
      <c r="AC60" s="197"/>
      <c r="AD60" s="234">
        <v>0</v>
      </c>
      <c r="AE60" s="197"/>
      <c r="AF60" s="197"/>
      <c r="AG60" s="197"/>
      <c r="AH60" s="197"/>
      <c r="AI60" s="197"/>
      <c r="AJ60" s="197"/>
      <c r="AK60" s="197"/>
      <c r="AL60" s="197"/>
      <c r="AM60" s="197"/>
      <c r="AN60" s="197"/>
      <c r="AO60" s="197"/>
      <c r="AP60" s="197"/>
      <c r="AQ60" s="197"/>
      <c r="AR60" s="197"/>
      <c r="AS60" s="234">
        <v>3539600</v>
      </c>
      <c r="AT60" s="235">
        <v>0</v>
      </c>
      <c r="AU60" s="235">
        <v>0</v>
      </c>
      <c r="AV60" s="235">
        <v>0</v>
      </c>
      <c r="AW60" s="235">
        <v>0</v>
      </c>
      <c r="AX60" s="235">
        <v>0</v>
      </c>
      <c r="AY60" s="235">
        <v>0</v>
      </c>
      <c r="AZ60" s="235">
        <v>0</v>
      </c>
      <c r="BA60" s="235">
        <v>0</v>
      </c>
      <c r="BB60" s="235">
        <v>0</v>
      </c>
      <c r="BC60" s="235">
        <v>0</v>
      </c>
      <c r="BD60" s="235">
        <v>0</v>
      </c>
      <c r="BE60" s="236">
        <f t="shared" si="0"/>
        <v>56460400</v>
      </c>
      <c r="BF60" s="269"/>
      <c r="BG60" s="239"/>
      <c r="BH60" s="239"/>
      <c r="BI60" s="240"/>
      <c r="BJ60" s="239"/>
      <c r="BK60" s="239"/>
      <c r="BL60" s="240"/>
      <c r="BM60" s="239"/>
      <c r="BN60" s="239"/>
      <c r="BO60" s="240"/>
      <c r="BP60" s="239"/>
      <c r="BQ60" s="239"/>
      <c r="BR60" s="240"/>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47">
        <f t="shared" si="1"/>
        <v>0</v>
      </c>
      <c r="CR60" s="267" t="s">
        <v>1007</v>
      </c>
    </row>
    <row r="61" spans="1:102" x14ac:dyDescent="0.25">
      <c r="A61" s="478">
        <v>57</v>
      </c>
      <c r="B61" s="485">
        <v>43843</v>
      </c>
      <c r="C61" s="493">
        <v>65744490</v>
      </c>
      <c r="D61" s="478">
        <v>5</v>
      </c>
      <c r="E61" s="508" t="s">
        <v>740</v>
      </c>
      <c r="F61" s="509" t="s">
        <v>1008</v>
      </c>
      <c r="G61" s="484">
        <v>55000000</v>
      </c>
      <c r="H61" s="478"/>
      <c r="I61" s="494" t="s">
        <v>741</v>
      </c>
      <c r="J61" s="197">
        <v>20200067</v>
      </c>
      <c r="K61" s="196">
        <v>43831</v>
      </c>
      <c r="L61" s="230">
        <v>25000000</v>
      </c>
      <c r="M61" s="197">
        <v>20200068</v>
      </c>
      <c r="N61" s="196">
        <v>43843</v>
      </c>
      <c r="O61" s="231">
        <v>2102010101</v>
      </c>
      <c r="P61" s="230">
        <v>25000000</v>
      </c>
      <c r="Q61" s="478" t="s">
        <v>880</v>
      </c>
      <c r="R61" s="478" t="s">
        <v>1009</v>
      </c>
      <c r="S61" s="485">
        <v>43845</v>
      </c>
      <c r="T61" s="507" t="s">
        <v>1010</v>
      </c>
      <c r="U61" s="505">
        <v>27500000</v>
      </c>
      <c r="V61" s="485">
        <v>43843</v>
      </c>
      <c r="W61" s="485">
        <v>44561</v>
      </c>
      <c r="X61" s="485">
        <v>43845</v>
      </c>
      <c r="Y61" s="485">
        <v>44196</v>
      </c>
      <c r="Z61" s="494" t="s">
        <v>963</v>
      </c>
      <c r="AA61" s="478"/>
      <c r="AB61" s="506"/>
      <c r="AC61" s="478"/>
      <c r="AD61" s="505">
        <v>0</v>
      </c>
      <c r="AE61" s="478"/>
      <c r="AF61" s="478"/>
      <c r="AG61" s="478"/>
      <c r="AH61" s="478"/>
      <c r="AI61" s="478"/>
      <c r="AJ61" s="478"/>
      <c r="AK61" s="478"/>
      <c r="AL61" s="478"/>
      <c r="AM61" s="478"/>
      <c r="AN61" s="478"/>
      <c r="AO61" s="478"/>
      <c r="AP61" s="478"/>
      <c r="AQ61" s="478"/>
      <c r="AR61" s="478"/>
      <c r="AS61" s="505">
        <v>8090600</v>
      </c>
      <c r="AT61" s="505">
        <v>24071030</v>
      </c>
      <c r="AU61" s="478"/>
      <c r="AV61" s="478"/>
      <c r="AW61" s="478"/>
      <c r="AX61" s="478"/>
      <c r="AY61" s="478"/>
      <c r="AZ61" s="478"/>
      <c r="BA61" s="478"/>
      <c r="BB61" s="478"/>
      <c r="BC61" s="478"/>
      <c r="BD61" s="478"/>
      <c r="BE61" s="504">
        <f>G61+AD61-AS61-AT61-AU61-AV61-AW61-AX61-AY61-BA61-BF6</f>
        <v>22838370</v>
      </c>
      <c r="BF61" s="269"/>
      <c r="BG61" s="239"/>
      <c r="BH61" s="239"/>
      <c r="BI61" s="240"/>
      <c r="BJ61" s="239"/>
      <c r="BK61" s="239"/>
      <c r="BL61" s="240"/>
      <c r="BM61" s="239"/>
      <c r="BN61" s="239"/>
      <c r="BO61" s="240"/>
      <c r="BP61" s="239"/>
      <c r="BQ61" s="239"/>
      <c r="BR61" s="240"/>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47">
        <f t="shared" si="1"/>
        <v>0</v>
      </c>
      <c r="CR61" s="487" t="s">
        <v>1011</v>
      </c>
      <c r="CS61" s="488"/>
      <c r="CT61" s="488"/>
      <c r="CU61" s="488"/>
      <c r="CV61" s="488"/>
      <c r="CW61" s="488"/>
      <c r="CX61" s="488"/>
    </row>
    <row r="62" spans="1:102" x14ac:dyDescent="0.25">
      <c r="A62" s="478"/>
      <c r="B62" s="485"/>
      <c r="C62" s="493"/>
      <c r="D62" s="478"/>
      <c r="E62" s="508"/>
      <c r="F62" s="495"/>
      <c r="G62" s="484"/>
      <c r="H62" s="478"/>
      <c r="I62" s="494"/>
      <c r="J62" s="197">
        <v>20200068</v>
      </c>
      <c r="K62" s="196">
        <v>43831</v>
      </c>
      <c r="L62" s="230">
        <v>30000000</v>
      </c>
      <c r="M62" s="197">
        <v>20200069</v>
      </c>
      <c r="N62" s="196">
        <v>43843</v>
      </c>
      <c r="O62" s="231">
        <v>2102010102</v>
      </c>
      <c r="P62" s="230">
        <v>30000000</v>
      </c>
      <c r="Q62" s="478"/>
      <c r="R62" s="478"/>
      <c r="S62" s="478"/>
      <c r="T62" s="507"/>
      <c r="U62" s="505"/>
      <c r="V62" s="478"/>
      <c r="W62" s="478"/>
      <c r="X62" s="478"/>
      <c r="Y62" s="478"/>
      <c r="Z62" s="494"/>
      <c r="AA62" s="478"/>
      <c r="AB62" s="506"/>
      <c r="AC62" s="478"/>
      <c r="AD62" s="505"/>
      <c r="AE62" s="478"/>
      <c r="AF62" s="478"/>
      <c r="AG62" s="478"/>
      <c r="AH62" s="478"/>
      <c r="AI62" s="478"/>
      <c r="AJ62" s="478"/>
      <c r="AK62" s="478"/>
      <c r="AL62" s="478"/>
      <c r="AM62" s="478"/>
      <c r="AN62" s="478"/>
      <c r="AO62" s="478"/>
      <c r="AP62" s="478"/>
      <c r="AQ62" s="478"/>
      <c r="AR62" s="478"/>
      <c r="AS62" s="505"/>
      <c r="AT62" s="505"/>
      <c r="AU62" s="478"/>
      <c r="AV62" s="478"/>
      <c r="AW62" s="478"/>
      <c r="AX62" s="478"/>
      <c r="AY62" s="478"/>
      <c r="AZ62" s="478"/>
      <c r="BA62" s="478"/>
      <c r="BB62" s="478"/>
      <c r="BC62" s="478"/>
      <c r="BD62" s="478"/>
      <c r="BE62" s="493"/>
      <c r="BF62" s="269"/>
      <c r="BG62" s="239"/>
      <c r="BH62" s="239"/>
      <c r="BI62" s="240"/>
      <c r="BJ62" s="239"/>
      <c r="BK62" s="239"/>
      <c r="BL62" s="240"/>
      <c r="BM62" s="239"/>
      <c r="BN62" s="239"/>
      <c r="BO62" s="240"/>
      <c r="BP62" s="239"/>
      <c r="BQ62" s="239"/>
      <c r="BR62" s="240"/>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47">
        <f t="shared" si="1"/>
        <v>0</v>
      </c>
      <c r="CR62" s="487"/>
      <c r="CS62" s="488"/>
      <c r="CT62" s="488"/>
      <c r="CU62" s="488"/>
      <c r="CV62" s="488"/>
      <c r="CW62" s="488"/>
      <c r="CX62" s="488"/>
    </row>
    <row r="63" spans="1:102" x14ac:dyDescent="0.25">
      <c r="A63" s="195">
        <v>58</v>
      </c>
      <c r="B63" s="196">
        <v>43843</v>
      </c>
      <c r="C63" s="199">
        <v>901240082</v>
      </c>
      <c r="D63" s="197"/>
      <c r="E63" s="292" t="s">
        <v>568</v>
      </c>
      <c r="F63" s="198" t="s">
        <v>742</v>
      </c>
      <c r="G63" s="230">
        <v>70000000</v>
      </c>
      <c r="H63" s="197"/>
      <c r="I63" s="231" t="s">
        <v>743</v>
      </c>
      <c r="J63" s="197">
        <v>20200099</v>
      </c>
      <c r="K63" s="196">
        <v>43831</v>
      </c>
      <c r="L63" s="230">
        <v>300000000</v>
      </c>
      <c r="M63" s="197">
        <v>20200070</v>
      </c>
      <c r="N63" s="196">
        <v>43843</v>
      </c>
      <c r="O63" s="231">
        <v>2201010703</v>
      </c>
      <c r="P63" s="230">
        <v>70000000</v>
      </c>
      <c r="Q63" s="197" t="s">
        <v>880</v>
      </c>
      <c r="R63" s="197" t="s">
        <v>1012</v>
      </c>
      <c r="S63" s="196">
        <v>43845</v>
      </c>
      <c r="T63" s="197" t="s">
        <v>1013</v>
      </c>
      <c r="U63" s="195"/>
      <c r="V63" s="196">
        <v>43843</v>
      </c>
      <c r="W63" s="196">
        <v>44561</v>
      </c>
      <c r="X63" s="196">
        <v>43845</v>
      </c>
      <c r="Y63" s="196">
        <v>44196</v>
      </c>
      <c r="Z63" s="197" t="s">
        <v>979</v>
      </c>
      <c r="AA63" s="195"/>
      <c r="AB63" s="306"/>
      <c r="AC63" s="195"/>
      <c r="AD63" s="195"/>
      <c r="AE63" s="195"/>
      <c r="AF63" s="195"/>
      <c r="AG63" s="195"/>
      <c r="AH63" s="195"/>
      <c r="AI63" s="195"/>
      <c r="AJ63" s="195"/>
      <c r="AK63" s="195"/>
      <c r="AL63" s="195"/>
      <c r="AM63" s="195"/>
      <c r="AN63" s="195"/>
      <c r="AO63" s="195"/>
      <c r="AP63" s="195"/>
      <c r="AQ63" s="195"/>
      <c r="AR63" s="195"/>
      <c r="AS63" s="232">
        <v>4847585</v>
      </c>
      <c r="AT63" s="234">
        <v>30175949.890000001</v>
      </c>
      <c r="AU63" s="307">
        <v>17923901</v>
      </c>
      <c r="AV63" s="307">
        <v>6904456.8399999999</v>
      </c>
      <c r="AW63" s="195"/>
      <c r="AX63" s="195"/>
      <c r="AY63" s="195"/>
      <c r="AZ63" s="195"/>
      <c r="BA63" s="195"/>
      <c r="BB63" s="195"/>
      <c r="BC63" s="195"/>
      <c r="BD63" s="195"/>
      <c r="BE63" s="236">
        <f t="shared" si="0"/>
        <v>10148107.27</v>
      </c>
      <c r="BF63" s="269"/>
      <c r="BG63" s="238">
        <v>43896</v>
      </c>
      <c r="BH63" s="239">
        <v>20200355</v>
      </c>
      <c r="BI63" s="240">
        <f>4736469+3852800+10510682+15101887</f>
        <v>34201838</v>
      </c>
      <c r="BJ63" s="238">
        <v>43910</v>
      </c>
      <c r="BK63" s="239">
        <v>2020457</v>
      </c>
      <c r="BL63" s="240">
        <v>4353943</v>
      </c>
      <c r="BM63" s="238">
        <v>43929</v>
      </c>
      <c r="BN63" s="239">
        <v>20200574</v>
      </c>
      <c r="BO63" s="240">
        <f>984952+12174441</f>
        <v>13159393</v>
      </c>
      <c r="BP63" s="238">
        <v>43945</v>
      </c>
      <c r="BQ63" s="239">
        <v>2020595</v>
      </c>
      <c r="BR63" s="240">
        <v>6102836</v>
      </c>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9"/>
      <c r="CP63" s="239"/>
      <c r="CQ63" s="247">
        <f t="shared" si="1"/>
        <v>57818010</v>
      </c>
      <c r="CR63" s="267" t="s">
        <v>993</v>
      </c>
    </row>
    <row r="64" spans="1:102" x14ac:dyDescent="0.25">
      <c r="A64" s="308">
        <v>59</v>
      </c>
      <c r="B64" s="299">
        <v>43844</v>
      </c>
      <c r="C64" s="309">
        <v>900923685</v>
      </c>
      <c r="D64" s="297"/>
      <c r="E64" s="292" t="s">
        <v>563</v>
      </c>
      <c r="F64" s="295" t="s">
        <v>744</v>
      </c>
      <c r="G64" s="296">
        <v>60000000</v>
      </c>
      <c r="H64" s="297"/>
      <c r="I64" s="298" t="s">
        <v>745</v>
      </c>
      <c r="J64" s="297">
        <v>20200091</v>
      </c>
      <c r="K64" s="299">
        <v>43831</v>
      </c>
      <c r="L64" s="296">
        <v>300000000</v>
      </c>
      <c r="M64" s="297">
        <v>20200071</v>
      </c>
      <c r="N64" s="299">
        <v>43844</v>
      </c>
      <c r="O64" s="298">
        <v>2201010101</v>
      </c>
      <c r="P64" s="296">
        <v>60000000</v>
      </c>
      <c r="Q64" s="297" t="s">
        <v>969</v>
      </c>
      <c r="R64" s="297" t="s">
        <v>1014</v>
      </c>
      <c r="S64" s="299">
        <v>43846</v>
      </c>
      <c r="T64" s="297" t="s">
        <v>1015</v>
      </c>
      <c r="U64" s="300"/>
      <c r="V64" s="299">
        <v>43844</v>
      </c>
      <c r="W64" s="299">
        <v>44316</v>
      </c>
      <c r="X64" s="299">
        <v>43846</v>
      </c>
      <c r="Y64" s="299">
        <v>43967</v>
      </c>
      <c r="Z64" s="297" t="s">
        <v>971</v>
      </c>
      <c r="AA64" s="197"/>
      <c r="AB64" s="233"/>
      <c r="AC64" s="197"/>
      <c r="AD64" s="234"/>
      <c r="AE64" s="197"/>
      <c r="AF64" s="197"/>
      <c r="AG64" s="197"/>
      <c r="AH64" s="197"/>
      <c r="AI64" s="197"/>
      <c r="AJ64" s="197"/>
      <c r="AK64" s="197"/>
      <c r="AL64" s="197"/>
      <c r="AM64" s="197"/>
      <c r="AN64" s="197"/>
      <c r="AO64" s="197"/>
      <c r="AP64" s="197"/>
      <c r="AQ64" s="197"/>
      <c r="AR64" s="197"/>
      <c r="AS64" s="232"/>
      <c r="AT64" s="235">
        <v>0</v>
      </c>
      <c r="AU64" s="235">
        <v>0</v>
      </c>
      <c r="AV64" s="235">
        <v>0</v>
      </c>
      <c r="AW64" s="235">
        <v>0</v>
      </c>
      <c r="AX64" s="235">
        <v>0</v>
      </c>
      <c r="AY64" s="235">
        <v>0</v>
      </c>
      <c r="AZ64" s="235">
        <v>0</v>
      </c>
      <c r="BA64" s="235">
        <v>0</v>
      </c>
      <c r="BB64" s="235">
        <v>0</v>
      </c>
      <c r="BC64" s="235">
        <v>0</v>
      </c>
      <c r="BD64" s="235">
        <v>0</v>
      </c>
      <c r="BE64" s="236">
        <f t="shared" si="0"/>
        <v>60000000</v>
      </c>
      <c r="BF64" s="269"/>
      <c r="BG64" s="310"/>
      <c r="BH64" s="310"/>
      <c r="BI64" s="289"/>
      <c r="BJ64" s="239"/>
      <c r="BK64" s="239"/>
      <c r="BL64" s="240"/>
      <c r="BM64" s="238">
        <v>43901</v>
      </c>
      <c r="BN64" s="239">
        <v>20200395</v>
      </c>
      <c r="BO64" s="240">
        <v>60320289</v>
      </c>
      <c r="BP64" s="239"/>
      <c r="BQ64" s="239"/>
      <c r="BR64" s="240"/>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9"/>
      <c r="CP64" s="239"/>
      <c r="CQ64" s="247">
        <f t="shared" si="1"/>
        <v>60320289</v>
      </c>
      <c r="CR64" s="267" t="s">
        <v>1016</v>
      </c>
    </row>
    <row r="65" spans="1:102" x14ac:dyDescent="0.25">
      <c r="A65" s="195">
        <v>60</v>
      </c>
      <c r="B65" s="196">
        <v>43852</v>
      </c>
      <c r="C65" s="199">
        <v>800066001</v>
      </c>
      <c r="D65" s="197"/>
      <c r="E65" s="292" t="s">
        <v>746</v>
      </c>
      <c r="F65" s="198" t="s">
        <v>1017</v>
      </c>
      <c r="G65" s="230">
        <v>70000000</v>
      </c>
      <c r="H65" s="197"/>
      <c r="I65" s="231" t="s">
        <v>747</v>
      </c>
      <c r="J65" s="197">
        <v>20200107</v>
      </c>
      <c r="K65" s="196">
        <v>43831</v>
      </c>
      <c r="L65" s="230">
        <v>70000000</v>
      </c>
      <c r="M65" s="197">
        <v>20200074</v>
      </c>
      <c r="N65" s="196">
        <v>43852</v>
      </c>
      <c r="O65" s="231">
        <v>2101020901</v>
      </c>
      <c r="P65" s="230">
        <v>70000000</v>
      </c>
      <c r="Q65" s="197" t="s">
        <v>641</v>
      </c>
      <c r="R65" s="197" t="s">
        <v>1018</v>
      </c>
      <c r="S65" s="196">
        <v>43854</v>
      </c>
      <c r="T65" s="197" t="s">
        <v>1013</v>
      </c>
      <c r="U65" s="234"/>
      <c r="V65" s="196">
        <v>43852</v>
      </c>
      <c r="W65" s="196">
        <v>44316</v>
      </c>
      <c r="X65" s="196">
        <v>43852</v>
      </c>
      <c r="Y65" s="196">
        <v>44196</v>
      </c>
      <c r="Z65" s="197" t="s">
        <v>1019</v>
      </c>
      <c r="AA65" s="197"/>
      <c r="AB65" s="233"/>
      <c r="AC65" s="195"/>
      <c r="AD65" s="234"/>
      <c r="AE65" s="197"/>
      <c r="AF65" s="197"/>
      <c r="AG65" s="197"/>
      <c r="AH65" s="197"/>
      <c r="AI65" s="197"/>
      <c r="AJ65" s="197"/>
      <c r="AK65" s="197"/>
      <c r="AL65" s="197"/>
      <c r="AM65" s="197"/>
      <c r="AN65" s="197"/>
      <c r="AO65" s="197"/>
      <c r="AP65" s="197"/>
      <c r="AQ65" s="197"/>
      <c r="AR65" s="197"/>
      <c r="AS65" s="232"/>
      <c r="AT65" s="235">
        <v>10574000</v>
      </c>
      <c r="AU65" s="235">
        <v>16376500</v>
      </c>
      <c r="AV65" s="235">
        <v>0</v>
      </c>
      <c r="AW65" s="235">
        <v>0</v>
      </c>
      <c r="AX65" s="235">
        <v>0</v>
      </c>
      <c r="AY65" s="235">
        <v>0</v>
      </c>
      <c r="AZ65" s="235">
        <v>0</v>
      </c>
      <c r="BA65" s="235">
        <v>0</v>
      </c>
      <c r="BB65" s="235">
        <v>0</v>
      </c>
      <c r="BC65" s="235">
        <v>0</v>
      </c>
      <c r="BD65" s="235">
        <v>0</v>
      </c>
      <c r="BE65" s="236">
        <f t="shared" si="0"/>
        <v>43049500</v>
      </c>
      <c r="BF65" s="269"/>
      <c r="BG65" s="239"/>
      <c r="BH65" s="239"/>
      <c r="BI65" s="240"/>
      <c r="BJ65" s="239"/>
      <c r="BK65" s="239"/>
      <c r="BL65" s="240"/>
      <c r="BM65" s="239"/>
      <c r="BN65" s="239"/>
      <c r="BO65" s="240"/>
      <c r="BP65" s="239"/>
      <c r="BQ65" s="239"/>
      <c r="BR65" s="240"/>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47">
        <f t="shared" si="1"/>
        <v>0</v>
      </c>
      <c r="CR65" s="267" t="s">
        <v>1020</v>
      </c>
    </row>
    <row r="66" spans="1:102" x14ac:dyDescent="0.25">
      <c r="A66" s="308">
        <v>61</v>
      </c>
      <c r="B66" s="299">
        <v>43861</v>
      </c>
      <c r="C66" s="309">
        <v>900576732</v>
      </c>
      <c r="D66" s="297">
        <v>1</v>
      </c>
      <c r="E66" s="292" t="s">
        <v>151</v>
      </c>
      <c r="F66" s="295" t="s">
        <v>748</v>
      </c>
      <c r="G66" s="296">
        <v>50000000</v>
      </c>
      <c r="H66" s="297"/>
      <c r="I66" s="298" t="s">
        <v>40</v>
      </c>
      <c r="J66" s="297">
        <v>20200097</v>
      </c>
      <c r="K66" s="299">
        <v>43831</v>
      </c>
      <c r="L66" s="296">
        <v>100000000</v>
      </c>
      <c r="M66" s="297">
        <v>20200337</v>
      </c>
      <c r="N66" s="299">
        <v>43861</v>
      </c>
      <c r="O66" s="298" t="s">
        <v>22</v>
      </c>
      <c r="P66" s="296">
        <v>50000000</v>
      </c>
      <c r="Q66" s="297" t="s">
        <v>880</v>
      </c>
      <c r="R66" s="297" t="s">
        <v>1021</v>
      </c>
      <c r="S66" s="299">
        <v>43864</v>
      </c>
      <c r="T66" s="297" t="s">
        <v>1015</v>
      </c>
      <c r="U66" s="300">
        <v>25000000</v>
      </c>
      <c r="V66" s="299">
        <v>43864</v>
      </c>
      <c r="W66" s="299">
        <v>44321</v>
      </c>
      <c r="X66" s="299">
        <v>43864</v>
      </c>
      <c r="Y66" s="299">
        <v>43951</v>
      </c>
      <c r="Z66" s="297" t="s">
        <v>1022</v>
      </c>
      <c r="AA66" s="197"/>
      <c r="AB66" s="233"/>
      <c r="AC66" s="197"/>
      <c r="AD66" s="234"/>
      <c r="AE66" s="197"/>
      <c r="AF66" s="197"/>
      <c r="AG66" s="197"/>
      <c r="AH66" s="197"/>
      <c r="AI66" s="197"/>
      <c r="AJ66" s="197"/>
      <c r="AK66" s="197"/>
      <c r="AL66" s="197"/>
      <c r="AM66" s="197"/>
      <c r="AN66" s="197"/>
      <c r="AO66" s="197"/>
      <c r="AP66" s="197"/>
      <c r="AQ66" s="197"/>
      <c r="AR66" s="197"/>
      <c r="AS66" s="232"/>
      <c r="AT66" s="234">
        <v>599400</v>
      </c>
      <c r="AU66" s="235">
        <v>0</v>
      </c>
      <c r="AV66" s="235">
        <v>0</v>
      </c>
      <c r="AW66" s="235">
        <v>0</v>
      </c>
      <c r="AX66" s="235">
        <v>0</v>
      </c>
      <c r="AY66" s="235">
        <v>0</v>
      </c>
      <c r="AZ66" s="235">
        <v>0</v>
      </c>
      <c r="BA66" s="235">
        <v>0</v>
      </c>
      <c r="BB66" s="235">
        <v>0</v>
      </c>
      <c r="BC66" s="235">
        <v>0</v>
      </c>
      <c r="BD66" s="235">
        <v>0</v>
      </c>
      <c r="BE66" s="236">
        <f t="shared" si="0"/>
        <v>49400600</v>
      </c>
      <c r="BF66" s="269"/>
      <c r="BG66" s="239"/>
      <c r="BH66" s="239"/>
      <c r="BI66" s="240"/>
      <c r="BJ66" s="239"/>
      <c r="BK66" s="239"/>
      <c r="BL66" s="240"/>
      <c r="BM66" s="239"/>
      <c r="BN66" s="239"/>
      <c r="BO66" s="240"/>
      <c r="BP66" s="239"/>
      <c r="BQ66" s="239"/>
      <c r="BR66" s="240"/>
      <c r="BS66" s="239"/>
      <c r="BT66" s="239"/>
      <c r="BU66" s="239"/>
      <c r="BV66" s="239"/>
      <c r="BW66" s="239"/>
      <c r="BX66" s="239"/>
      <c r="BY66" s="239"/>
      <c r="BZ66" s="239"/>
      <c r="CA66" s="239"/>
      <c r="CB66" s="239"/>
      <c r="CC66" s="239"/>
      <c r="CD66" s="239"/>
      <c r="CE66" s="239"/>
      <c r="CF66" s="239"/>
      <c r="CG66" s="239"/>
      <c r="CH66" s="239"/>
      <c r="CI66" s="239"/>
      <c r="CJ66" s="239"/>
      <c r="CK66" s="239"/>
      <c r="CL66" s="239"/>
      <c r="CM66" s="239"/>
      <c r="CN66" s="239"/>
      <c r="CO66" s="239"/>
      <c r="CP66" s="239"/>
      <c r="CQ66" s="247">
        <f t="shared" si="1"/>
        <v>0</v>
      </c>
      <c r="CR66" s="267" t="s">
        <v>1023</v>
      </c>
    </row>
    <row r="67" spans="1:102" x14ac:dyDescent="0.25">
      <c r="A67" s="195">
        <v>62</v>
      </c>
      <c r="B67" s="196">
        <v>43862</v>
      </c>
      <c r="C67" s="199">
        <v>5972300</v>
      </c>
      <c r="D67" s="197"/>
      <c r="E67" s="197" t="s">
        <v>749</v>
      </c>
      <c r="F67" s="198" t="s">
        <v>750</v>
      </c>
      <c r="G67" s="230">
        <v>57939998</v>
      </c>
      <c r="H67" s="197"/>
      <c r="I67" s="231" t="s">
        <v>747</v>
      </c>
      <c r="J67" s="197">
        <v>20200108</v>
      </c>
      <c r="K67" s="196">
        <v>43861</v>
      </c>
      <c r="L67" s="230">
        <v>57934998</v>
      </c>
      <c r="M67" s="197">
        <v>20200338</v>
      </c>
      <c r="N67" s="196">
        <v>43862</v>
      </c>
      <c r="O67" s="231">
        <v>2101020902</v>
      </c>
      <c r="P67" s="230">
        <v>57934998</v>
      </c>
      <c r="Q67" s="197" t="s">
        <v>641</v>
      </c>
      <c r="R67" s="197" t="s">
        <v>1024</v>
      </c>
      <c r="S67" s="196">
        <v>43868</v>
      </c>
      <c r="T67" s="197" t="s">
        <v>1013</v>
      </c>
      <c r="U67" s="234"/>
      <c r="V67" s="196">
        <v>43862</v>
      </c>
      <c r="W67" s="196">
        <v>44012</v>
      </c>
      <c r="X67" s="196">
        <v>43868</v>
      </c>
      <c r="Y67" s="196">
        <v>44196</v>
      </c>
      <c r="Z67" s="197" t="s">
        <v>979</v>
      </c>
      <c r="AA67" s="197"/>
      <c r="AB67" s="233"/>
      <c r="AC67" s="197"/>
      <c r="AD67" s="234">
        <v>0</v>
      </c>
      <c r="AE67" s="197"/>
      <c r="AF67" s="197"/>
      <c r="AG67" s="197"/>
      <c r="AH67" s="197"/>
      <c r="AI67" s="197"/>
      <c r="AJ67" s="197"/>
      <c r="AK67" s="197"/>
      <c r="AL67" s="197"/>
      <c r="AM67" s="197"/>
      <c r="AN67" s="197"/>
      <c r="AO67" s="197"/>
      <c r="AP67" s="197"/>
      <c r="AQ67" s="197"/>
      <c r="AR67" s="197"/>
      <c r="AS67" s="232">
        <v>0</v>
      </c>
      <c r="AT67" s="311">
        <v>5266818</v>
      </c>
      <c r="AU67" s="235">
        <v>5266818</v>
      </c>
      <c r="AV67" s="293">
        <v>5266818</v>
      </c>
      <c r="AW67" s="235">
        <v>5266818</v>
      </c>
      <c r="AX67" s="235">
        <v>0</v>
      </c>
      <c r="AY67" s="235">
        <v>0</v>
      </c>
      <c r="AZ67" s="235">
        <v>0</v>
      </c>
      <c r="BA67" s="235">
        <v>0</v>
      </c>
      <c r="BB67" s="235">
        <v>0</v>
      </c>
      <c r="BC67" s="235">
        <v>0</v>
      </c>
      <c r="BD67" s="235">
        <v>0</v>
      </c>
      <c r="BE67" s="236">
        <f>G67-AT67-AU67-AV67-AW67</f>
        <v>36872726</v>
      </c>
      <c r="BF67" s="269"/>
      <c r="BG67" s="239"/>
      <c r="BH67" s="239"/>
      <c r="BI67" s="240"/>
      <c r="BJ67" s="239"/>
      <c r="BK67" s="239"/>
      <c r="BL67" s="240"/>
      <c r="BM67" s="239"/>
      <c r="BN67" s="239"/>
      <c r="BO67" s="240"/>
      <c r="BP67" s="239"/>
      <c r="BQ67" s="239"/>
      <c r="BR67" s="240"/>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9"/>
      <c r="CP67" s="239"/>
      <c r="CQ67" s="247">
        <f t="shared" ref="CQ67:CQ84" si="2">BI67+BL67+BO67+BR67+BU67+BX67+CA67+CD67+CG67+CJ67+CM67+CP67</f>
        <v>0</v>
      </c>
      <c r="CR67" s="267" t="s">
        <v>1025</v>
      </c>
    </row>
    <row r="68" spans="1:102" x14ac:dyDescent="0.25">
      <c r="A68" s="490">
        <v>63</v>
      </c>
      <c r="B68" s="496">
        <v>43867</v>
      </c>
      <c r="C68" s="502">
        <v>5822623</v>
      </c>
      <c r="D68" s="490"/>
      <c r="E68" s="503" t="s">
        <v>751</v>
      </c>
      <c r="F68" s="495" t="s">
        <v>752</v>
      </c>
      <c r="G68" s="501">
        <v>40000000</v>
      </c>
      <c r="H68" s="490"/>
      <c r="I68" s="495" t="s">
        <v>743</v>
      </c>
      <c r="J68" s="502">
        <v>20200109</v>
      </c>
      <c r="K68" s="496">
        <v>43861</v>
      </c>
      <c r="L68" s="501">
        <v>40000000</v>
      </c>
      <c r="M68" s="490">
        <v>20200345</v>
      </c>
      <c r="N68" s="496">
        <v>43867</v>
      </c>
      <c r="O68" s="312">
        <v>21020215</v>
      </c>
      <c r="P68" s="313">
        <v>25000000</v>
      </c>
      <c r="Q68" s="499" t="s">
        <v>641</v>
      </c>
      <c r="R68" s="490" t="s">
        <v>1026</v>
      </c>
      <c r="S68" s="496">
        <v>43871</v>
      </c>
      <c r="T68" s="500" t="s">
        <v>949</v>
      </c>
      <c r="U68" s="492">
        <v>8000000</v>
      </c>
      <c r="V68" s="496">
        <v>43867</v>
      </c>
      <c r="W68" s="496">
        <v>44316</v>
      </c>
      <c r="X68" s="496">
        <v>43871</v>
      </c>
      <c r="Y68" s="496">
        <v>44196</v>
      </c>
      <c r="Z68" s="497" t="s">
        <v>1027</v>
      </c>
      <c r="AA68" s="490"/>
      <c r="AB68" s="491"/>
      <c r="AC68" s="490"/>
      <c r="AD68" s="490"/>
      <c r="AE68" s="490"/>
      <c r="AF68" s="490"/>
      <c r="AG68" s="490"/>
      <c r="AH68" s="490"/>
      <c r="AI68" s="490"/>
      <c r="AJ68" s="490"/>
      <c r="AK68" s="490"/>
      <c r="AL68" s="490"/>
      <c r="AM68" s="490"/>
      <c r="AN68" s="490"/>
      <c r="AO68" s="490"/>
      <c r="AP68" s="490"/>
      <c r="AQ68" s="490"/>
      <c r="AR68" s="490"/>
      <c r="AS68" s="489"/>
      <c r="AT68" s="489">
        <v>0</v>
      </c>
      <c r="AU68" s="489">
        <v>0</v>
      </c>
      <c r="AV68" s="489">
        <v>0</v>
      </c>
      <c r="AW68" s="489">
        <v>0</v>
      </c>
      <c r="AX68" s="489">
        <v>0</v>
      </c>
      <c r="AY68" s="489">
        <v>0</v>
      </c>
      <c r="AZ68" s="489">
        <v>0</v>
      </c>
      <c r="BA68" s="489">
        <v>0</v>
      </c>
      <c r="BB68" s="489">
        <v>0</v>
      </c>
      <c r="BC68" s="489">
        <v>0</v>
      </c>
      <c r="BD68" s="489">
        <v>0</v>
      </c>
      <c r="BE68" s="486">
        <f t="shared" ref="BE68:BE82" si="3">G68+AD68-AS68-AT68-AU68-AV68-AW68-AX68-AY68-AZ68-BA68-BB68-BC68-BD68</f>
        <v>40000000</v>
      </c>
      <c r="BF68" s="314"/>
      <c r="BG68" s="315"/>
      <c r="BH68" s="315"/>
      <c r="BI68" s="316"/>
      <c r="BJ68" s="315"/>
      <c r="BK68" s="315"/>
      <c r="BL68" s="316"/>
      <c r="BM68" s="315"/>
      <c r="BN68" s="315"/>
      <c r="BO68" s="316"/>
      <c r="BP68" s="315"/>
      <c r="BQ68" s="315"/>
      <c r="BR68" s="316"/>
      <c r="BS68" s="315"/>
      <c r="BT68" s="315"/>
      <c r="BU68" s="315"/>
      <c r="BV68" s="315"/>
      <c r="BW68" s="315"/>
      <c r="BX68" s="315"/>
      <c r="BY68" s="315"/>
      <c r="BZ68" s="315"/>
      <c r="CA68" s="315"/>
      <c r="CB68" s="315"/>
      <c r="CC68" s="315"/>
      <c r="CD68" s="315"/>
      <c r="CE68" s="315"/>
      <c r="CF68" s="315"/>
      <c r="CG68" s="315"/>
      <c r="CH68" s="315"/>
      <c r="CI68" s="315"/>
      <c r="CJ68" s="315"/>
      <c r="CK68" s="315"/>
      <c r="CL68" s="315"/>
      <c r="CM68" s="315"/>
      <c r="CN68" s="315"/>
      <c r="CO68" s="315"/>
      <c r="CP68" s="315"/>
      <c r="CQ68" s="247">
        <f t="shared" si="2"/>
        <v>0</v>
      </c>
      <c r="CR68" s="487" t="s">
        <v>1028</v>
      </c>
      <c r="CS68" s="488"/>
      <c r="CT68" s="488"/>
      <c r="CU68" s="488"/>
      <c r="CV68" s="488"/>
      <c r="CW68" s="488"/>
      <c r="CX68" s="488"/>
    </row>
    <row r="69" spans="1:102" x14ac:dyDescent="0.25">
      <c r="A69" s="490"/>
      <c r="B69" s="496"/>
      <c r="C69" s="502"/>
      <c r="D69" s="490"/>
      <c r="E69" s="503"/>
      <c r="F69" s="495"/>
      <c r="G69" s="501"/>
      <c r="H69" s="490"/>
      <c r="I69" s="495"/>
      <c r="J69" s="502"/>
      <c r="K69" s="496"/>
      <c r="L69" s="501"/>
      <c r="M69" s="490"/>
      <c r="N69" s="496"/>
      <c r="O69" s="312">
        <v>2201010703</v>
      </c>
      <c r="P69" s="313">
        <v>15000000</v>
      </c>
      <c r="Q69" s="499"/>
      <c r="R69" s="490"/>
      <c r="S69" s="490"/>
      <c r="T69" s="500"/>
      <c r="U69" s="492"/>
      <c r="V69" s="496"/>
      <c r="W69" s="490"/>
      <c r="X69" s="490"/>
      <c r="Y69" s="490"/>
      <c r="Z69" s="498"/>
      <c r="AA69" s="490"/>
      <c r="AB69" s="491"/>
      <c r="AC69" s="490"/>
      <c r="AD69" s="490"/>
      <c r="AE69" s="490"/>
      <c r="AF69" s="490"/>
      <c r="AG69" s="490"/>
      <c r="AH69" s="490"/>
      <c r="AI69" s="490"/>
      <c r="AJ69" s="490"/>
      <c r="AK69" s="490"/>
      <c r="AL69" s="490"/>
      <c r="AM69" s="490"/>
      <c r="AN69" s="490"/>
      <c r="AO69" s="490"/>
      <c r="AP69" s="490"/>
      <c r="AQ69" s="490"/>
      <c r="AR69" s="490"/>
      <c r="AS69" s="489"/>
      <c r="AT69" s="489"/>
      <c r="AU69" s="489"/>
      <c r="AV69" s="489"/>
      <c r="AW69" s="489"/>
      <c r="AX69" s="489"/>
      <c r="AY69" s="489"/>
      <c r="AZ69" s="489"/>
      <c r="BA69" s="489"/>
      <c r="BB69" s="489"/>
      <c r="BC69" s="489"/>
      <c r="BD69" s="489"/>
      <c r="BE69" s="486"/>
      <c r="BF69" s="314"/>
      <c r="BG69" s="315"/>
      <c r="BH69" s="315"/>
      <c r="BI69" s="316"/>
      <c r="BJ69" s="315"/>
      <c r="BK69" s="315"/>
      <c r="BL69" s="316"/>
      <c r="BM69" s="315"/>
      <c r="BN69" s="315"/>
      <c r="BO69" s="316"/>
      <c r="BP69" s="315"/>
      <c r="BQ69" s="315"/>
      <c r="BR69" s="316"/>
      <c r="BS69" s="315"/>
      <c r="BT69" s="315"/>
      <c r="BU69" s="315"/>
      <c r="BV69" s="315"/>
      <c r="BW69" s="315"/>
      <c r="BX69" s="315"/>
      <c r="BY69" s="315"/>
      <c r="BZ69" s="315"/>
      <c r="CA69" s="315"/>
      <c r="CB69" s="315"/>
      <c r="CC69" s="315"/>
      <c r="CD69" s="315"/>
      <c r="CE69" s="315"/>
      <c r="CF69" s="315"/>
      <c r="CG69" s="315"/>
      <c r="CH69" s="315"/>
      <c r="CI69" s="315"/>
      <c r="CJ69" s="315"/>
      <c r="CK69" s="315"/>
      <c r="CL69" s="315"/>
      <c r="CM69" s="315"/>
      <c r="CN69" s="315"/>
      <c r="CO69" s="315"/>
      <c r="CP69" s="315"/>
      <c r="CQ69" s="247">
        <f t="shared" si="2"/>
        <v>0</v>
      </c>
      <c r="CR69" s="487"/>
      <c r="CS69" s="488"/>
      <c r="CT69" s="488"/>
      <c r="CU69" s="488"/>
      <c r="CV69" s="488"/>
      <c r="CW69" s="488"/>
      <c r="CX69" s="488"/>
    </row>
    <row r="70" spans="1:102" x14ac:dyDescent="0.25">
      <c r="A70" s="195">
        <v>64</v>
      </c>
      <c r="B70" s="196">
        <v>43872</v>
      </c>
      <c r="C70" s="199">
        <v>900803500</v>
      </c>
      <c r="D70" s="197">
        <v>2</v>
      </c>
      <c r="E70" s="197" t="s">
        <v>753</v>
      </c>
      <c r="F70" s="386" t="s">
        <v>1029</v>
      </c>
      <c r="G70" s="230">
        <v>100000000</v>
      </c>
      <c r="H70" s="197"/>
      <c r="I70" s="231" t="s">
        <v>148</v>
      </c>
      <c r="J70" s="197">
        <v>20200112</v>
      </c>
      <c r="K70" s="196">
        <v>43861</v>
      </c>
      <c r="L70" s="230">
        <v>100000000</v>
      </c>
      <c r="M70" s="197">
        <v>20200344</v>
      </c>
      <c r="N70" s="196">
        <v>43872</v>
      </c>
      <c r="O70" s="231">
        <v>2101020901</v>
      </c>
      <c r="P70" s="230">
        <v>100000000</v>
      </c>
      <c r="Q70" s="197" t="s">
        <v>641</v>
      </c>
      <c r="R70" s="197" t="s">
        <v>1030</v>
      </c>
      <c r="S70" s="196">
        <v>43875</v>
      </c>
      <c r="T70" s="197" t="s">
        <v>949</v>
      </c>
      <c r="U70" s="234">
        <v>20000000</v>
      </c>
      <c r="V70" s="196">
        <v>43872</v>
      </c>
      <c r="W70" s="196">
        <v>44177</v>
      </c>
      <c r="X70" s="196">
        <v>43874</v>
      </c>
      <c r="Y70" s="196">
        <v>44055</v>
      </c>
      <c r="Z70" s="197" t="s">
        <v>1022</v>
      </c>
      <c r="AA70" s="197"/>
      <c r="AB70" s="233"/>
      <c r="AC70" s="195"/>
      <c r="AD70" s="234"/>
      <c r="AE70" s="197"/>
      <c r="AF70" s="197"/>
      <c r="AG70" s="197"/>
      <c r="AH70" s="197"/>
      <c r="AI70" s="197"/>
      <c r="AJ70" s="197"/>
      <c r="AK70" s="197"/>
      <c r="AL70" s="197"/>
      <c r="AM70" s="197"/>
      <c r="AN70" s="197"/>
      <c r="AO70" s="197"/>
      <c r="AP70" s="197"/>
      <c r="AQ70" s="197"/>
      <c r="AR70" s="197"/>
      <c r="AS70" s="234"/>
      <c r="AT70" s="235">
        <v>0</v>
      </c>
      <c r="AU70" s="235">
        <v>14580000</v>
      </c>
      <c r="AV70" s="235">
        <v>0</v>
      </c>
      <c r="AW70" s="235">
        <v>0</v>
      </c>
      <c r="AX70" s="235">
        <v>0</v>
      </c>
      <c r="AY70" s="235">
        <v>0</v>
      </c>
      <c r="AZ70" s="235">
        <v>0</v>
      </c>
      <c r="BA70" s="235">
        <v>0</v>
      </c>
      <c r="BB70" s="235">
        <v>0</v>
      </c>
      <c r="BC70" s="235">
        <v>0</v>
      </c>
      <c r="BD70" s="235">
        <v>0</v>
      </c>
      <c r="BE70" s="236">
        <f t="shared" si="3"/>
        <v>85420000</v>
      </c>
      <c r="BF70" s="269"/>
      <c r="BG70" s="239"/>
      <c r="BH70" s="239"/>
      <c r="BI70" s="246"/>
      <c r="BJ70" s="239"/>
      <c r="BK70" s="239"/>
      <c r="BL70" s="246"/>
      <c r="BM70" s="239"/>
      <c r="BN70" s="239"/>
      <c r="BO70" s="246"/>
      <c r="BP70" s="239"/>
      <c r="BQ70" s="239"/>
      <c r="BR70" s="246"/>
      <c r="BS70" s="239"/>
      <c r="BT70" s="239"/>
      <c r="BU70" s="239"/>
      <c r="BV70" s="239"/>
      <c r="BW70" s="239"/>
      <c r="BX70" s="239"/>
      <c r="BY70" s="239"/>
      <c r="BZ70" s="239"/>
      <c r="CA70" s="239"/>
      <c r="CB70" s="239"/>
      <c r="CC70" s="239"/>
      <c r="CD70" s="239"/>
      <c r="CE70" s="239"/>
      <c r="CF70" s="239"/>
      <c r="CG70" s="239"/>
      <c r="CH70" s="239"/>
      <c r="CI70" s="239"/>
      <c r="CJ70" s="239"/>
      <c r="CK70" s="239"/>
      <c r="CL70" s="239"/>
      <c r="CM70" s="239"/>
      <c r="CN70" s="239"/>
      <c r="CO70" s="239"/>
      <c r="CP70" s="239"/>
      <c r="CQ70" s="247">
        <f t="shared" si="2"/>
        <v>0</v>
      </c>
      <c r="CR70" s="267" t="s">
        <v>1031</v>
      </c>
    </row>
    <row r="71" spans="1:102" x14ac:dyDescent="0.25">
      <c r="A71" s="276">
        <v>65</v>
      </c>
      <c r="B71" s="277">
        <v>43880</v>
      </c>
      <c r="C71" s="278">
        <v>900163510</v>
      </c>
      <c r="D71" s="279">
        <v>8</v>
      </c>
      <c r="E71" s="279" t="s">
        <v>754</v>
      </c>
      <c r="F71" s="270" t="s">
        <v>1032</v>
      </c>
      <c r="G71" s="280">
        <v>59999800</v>
      </c>
      <c r="H71" s="279"/>
      <c r="I71" s="281" t="s">
        <v>341</v>
      </c>
      <c r="J71" s="279">
        <v>20200115</v>
      </c>
      <c r="K71" s="277">
        <v>43862</v>
      </c>
      <c r="L71" s="280">
        <v>59999800</v>
      </c>
      <c r="M71" s="279">
        <v>20200368</v>
      </c>
      <c r="N71" s="277">
        <v>43880</v>
      </c>
      <c r="O71" s="281">
        <v>21020215</v>
      </c>
      <c r="P71" s="280">
        <v>59999800</v>
      </c>
      <c r="Q71" s="279" t="s">
        <v>933</v>
      </c>
      <c r="R71" s="279">
        <v>90021584</v>
      </c>
      <c r="S71" s="277">
        <v>43882</v>
      </c>
      <c r="T71" s="279" t="s">
        <v>949</v>
      </c>
      <c r="U71" s="282">
        <v>11999960</v>
      </c>
      <c r="V71" s="277">
        <v>43881</v>
      </c>
      <c r="W71" s="277">
        <v>44022</v>
      </c>
      <c r="X71" s="277">
        <v>43880</v>
      </c>
      <c r="Y71" s="277">
        <v>43900</v>
      </c>
      <c r="Z71" s="279" t="s">
        <v>1033</v>
      </c>
      <c r="AA71" s="279"/>
      <c r="AB71" s="303">
        <v>43887</v>
      </c>
      <c r="AC71" s="279">
        <v>0</v>
      </c>
      <c r="AD71" s="282">
        <v>3248700</v>
      </c>
      <c r="AE71" s="279">
        <v>20200082</v>
      </c>
      <c r="AF71" s="279">
        <v>20200376</v>
      </c>
      <c r="AG71" s="279"/>
      <c r="AH71" s="279"/>
      <c r="AI71" s="279"/>
      <c r="AJ71" s="279"/>
      <c r="AK71" s="279"/>
      <c r="AL71" s="279"/>
      <c r="AM71" s="279"/>
      <c r="AN71" s="279"/>
      <c r="AO71" s="279"/>
      <c r="AP71" s="279"/>
      <c r="AQ71" s="279"/>
      <c r="AR71" s="279"/>
      <c r="AS71" s="282">
        <v>59857000</v>
      </c>
      <c r="AT71" s="284">
        <v>3248700</v>
      </c>
      <c r="AU71" s="284">
        <v>0</v>
      </c>
      <c r="AV71" s="284">
        <v>0</v>
      </c>
      <c r="AW71" s="284">
        <v>0</v>
      </c>
      <c r="AX71" s="284">
        <v>0</v>
      </c>
      <c r="AY71" s="284">
        <v>0</v>
      </c>
      <c r="AZ71" s="284">
        <v>0</v>
      </c>
      <c r="BA71" s="284">
        <v>0</v>
      </c>
      <c r="BB71" s="284">
        <v>0</v>
      </c>
      <c r="BC71" s="284">
        <v>0</v>
      </c>
      <c r="BD71" s="284">
        <v>0</v>
      </c>
      <c r="BE71" s="285">
        <f>G71+AD71-AS71-AT71-AU71-AV71-AW71-AX71-AY71-AZ71-BA71-BB71-BC71-BD71</f>
        <v>142800</v>
      </c>
      <c r="BF71" s="269"/>
      <c r="BG71" s="239"/>
      <c r="BH71" s="239"/>
      <c r="BI71" s="246"/>
      <c r="BJ71" s="239"/>
      <c r="BK71" s="239"/>
      <c r="BL71" s="246"/>
      <c r="BM71" s="239"/>
      <c r="BN71" s="239"/>
      <c r="BO71" s="246"/>
      <c r="BP71" s="238">
        <v>43945</v>
      </c>
      <c r="BQ71" s="239">
        <v>20200597</v>
      </c>
      <c r="BR71" s="246">
        <v>58942845</v>
      </c>
      <c r="BS71" s="239"/>
      <c r="BT71" s="239"/>
      <c r="BU71" s="239"/>
      <c r="BV71" s="239"/>
      <c r="BW71" s="239"/>
      <c r="BX71" s="239"/>
      <c r="BY71" s="239"/>
      <c r="BZ71" s="239"/>
      <c r="CA71" s="239"/>
      <c r="CB71" s="239"/>
      <c r="CC71" s="239"/>
      <c r="CD71" s="239"/>
      <c r="CE71" s="239"/>
      <c r="CF71" s="239"/>
      <c r="CG71" s="239"/>
      <c r="CH71" s="239"/>
      <c r="CI71" s="239"/>
      <c r="CJ71" s="239"/>
      <c r="CK71" s="239"/>
      <c r="CL71" s="239"/>
      <c r="CM71" s="239"/>
      <c r="CN71" s="239"/>
      <c r="CO71" s="239"/>
      <c r="CP71" s="239"/>
      <c r="CQ71" s="247">
        <f t="shared" si="2"/>
        <v>58942845</v>
      </c>
      <c r="CR71" s="248" t="s">
        <v>1034</v>
      </c>
    </row>
    <row r="72" spans="1:102" x14ac:dyDescent="0.25">
      <c r="A72" s="195">
        <v>66</v>
      </c>
      <c r="B72" s="196">
        <v>43889</v>
      </c>
      <c r="C72" s="199">
        <v>900934267</v>
      </c>
      <c r="D72" s="197"/>
      <c r="E72" s="292" t="s">
        <v>354</v>
      </c>
      <c r="F72" s="198" t="s">
        <v>716</v>
      </c>
      <c r="G72" s="230">
        <v>410000000</v>
      </c>
      <c r="H72" s="197"/>
      <c r="I72" s="231" t="s">
        <v>755</v>
      </c>
      <c r="J72" s="197">
        <v>20200117</v>
      </c>
      <c r="K72" s="196">
        <v>43879</v>
      </c>
      <c r="L72" s="230">
        <v>412000000</v>
      </c>
      <c r="M72" s="197">
        <v>20200382</v>
      </c>
      <c r="N72" s="196">
        <v>43889</v>
      </c>
      <c r="O72" s="231">
        <v>21020217</v>
      </c>
      <c r="P72" s="230">
        <v>410000000</v>
      </c>
      <c r="Q72" s="197" t="s">
        <v>641</v>
      </c>
      <c r="R72" s="197" t="s">
        <v>1035</v>
      </c>
      <c r="S72" s="196">
        <v>43892</v>
      </c>
      <c r="T72" s="197" t="s">
        <v>1036</v>
      </c>
      <c r="U72" s="234">
        <v>205000000</v>
      </c>
      <c r="V72" s="196">
        <v>43889</v>
      </c>
      <c r="W72" s="197" t="s">
        <v>1037</v>
      </c>
      <c r="X72" s="196">
        <v>43891</v>
      </c>
      <c r="Y72" s="196">
        <v>44196</v>
      </c>
      <c r="Z72" s="197" t="s">
        <v>1006</v>
      </c>
      <c r="AA72" s="197"/>
      <c r="AB72" s="233"/>
      <c r="AC72" s="197"/>
      <c r="AD72" s="234"/>
      <c r="AE72" s="197"/>
      <c r="AF72" s="197"/>
      <c r="AG72" s="197"/>
      <c r="AH72" s="197"/>
      <c r="AI72" s="197"/>
      <c r="AJ72" s="197"/>
      <c r="AK72" s="197"/>
      <c r="AL72" s="197"/>
      <c r="AM72" s="197"/>
      <c r="AN72" s="197"/>
      <c r="AO72" s="197"/>
      <c r="AP72" s="197"/>
      <c r="AQ72" s="197"/>
      <c r="AR72" s="197"/>
      <c r="AS72" s="234">
        <v>0</v>
      </c>
      <c r="AT72" s="235">
        <v>0</v>
      </c>
      <c r="AU72" s="293">
        <v>41000000</v>
      </c>
      <c r="AV72" s="235">
        <v>41000000</v>
      </c>
      <c r="AW72" s="235">
        <v>0</v>
      </c>
      <c r="AX72" s="235">
        <v>0</v>
      </c>
      <c r="AY72" s="235">
        <v>0</v>
      </c>
      <c r="AZ72" s="235">
        <v>0</v>
      </c>
      <c r="BA72" s="235">
        <v>0</v>
      </c>
      <c r="BB72" s="235">
        <v>0</v>
      </c>
      <c r="BC72" s="235">
        <v>0</v>
      </c>
      <c r="BD72" s="235">
        <v>0</v>
      </c>
      <c r="BE72" s="236">
        <f>G72+AD72-AS72-AT72-AU72-AV72-AW72-AX72-AY72-AZ72-BA72-BB72-BC72-BD72-AV72</f>
        <v>287000000</v>
      </c>
      <c r="BF72" s="269"/>
      <c r="BG72" s="239"/>
      <c r="BH72" s="239"/>
      <c r="BI72" s="246"/>
      <c r="BJ72" s="239"/>
      <c r="BK72" s="239"/>
      <c r="BL72" s="246"/>
      <c r="BM72" s="239"/>
      <c r="BN72" s="239"/>
      <c r="BO72" s="246"/>
      <c r="BP72" s="239"/>
      <c r="BQ72" s="239"/>
      <c r="BR72" s="246"/>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47">
        <f t="shared" si="2"/>
        <v>0</v>
      </c>
      <c r="CR72" s="248" t="s">
        <v>1038</v>
      </c>
    </row>
    <row r="73" spans="1:102" x14ac:dyDescent="0.25">
      <c r="A73" s="195">
        <v>67</v>
      </c>
      <c r="B73" s="196">
        <v>43889</v>
      </c>
      <c r="C73" s="199" t="s">
        <v>725</v>
      </c>
      <c r="D73" s="197">
        <v>6</v>
      </c>
      <c r="E73" s="197" t="s">
        <v>641</v>
      </c>
      <c r="F73" s="198" t="s">
        <v>1039</v>
      </c>
      <c r="G73" s="230">
        <v>44070817</v>
      </c>
      <c r="H73" s="197">
        <v>10</v>
      </c>
      <c r="I73" s="231" t="s">
        <v>755</v>
      </c>
      <c r="J73" s="197">
        <v>20200121</v>
      </c>
      <c r="K73" s="196">
        <v>43889</v>
      </c>
      <c r="L73" s="230">
        <v>44070817</v>
      </c>
      <c r="M73" s="197">
        <v>20200386</v>
      </c>
      <c r="N73" s="196">
        <v>43889</v>
      </c>
      <c r="O73" s="231">
        <v>21020209</v>
      </c>
      <c r="P73" s="230">
        <v>44070817</v>
      </c>
      <c r="Q73" s="197" t="s">
        <v>978</v>
      </c>
      <c r="R73" s="197" t="s">
        <v>978</v>
      </c>
      <c r="S73" s="197" t="s">
        <v>978</v>
      </c>
      <c r="T73" s="197" t="s">
        <v>978</v>
      </c>
      <c r="U73" s="197" t="s">
        <v>978</v>
      </c>
      <c r="V73" s="197" t="s">
        <v>978</v>
      </c>
      <c r="W73" s="197" t="s">
        <v>978</v>
      </c>
      <c r="X73" s="196">
        <v>43891</v>
      </c>
      <c r="Y73" s="196">
        <v>44196</v>
      </c>
      <c r="Z73" s="197" t="s">
        <v>1040</v>
      </c>
      <c r="AA73" s="197"/>
      <c r="AB73" s="233"/>
      <c r="AC73" s="197"/>
      <c r="AD73" s="234"/>
      <c r="AE73" s="197"/>
      <c r="AF73" s="197"/>
      <c r="AG73" s="197"/>
      <c r="AH73" s="197"/>
      <c r="AI73" s="197"/>
      <c r="AJ73" s="197"/>
      <c r="AK73" s="197"/>
      <c r="AL73" s="197"/>
      <c r="AM73" s="197"/>
      <c r="AN73" s="197"/>
      <c r="AO73" s="197"/>
      <c r="AP73" s="197"/>
      <c r="AQ73" s="197"/>
      <c r="AR73" s="197"/>
      <c r="AS73" s="234"/>
      <c r="AT73" s="235">
        <v>0</v>
      </c>
      <c r="AU73" s="235">
        <v>44070817</v>
      </c>
      <c r="AV73" s="235">
        <v>0</v>
      </c>
      <c r="AW73" s="235">
        <v>0</v>
      </c>
      <c r="AX73" s="235">
        <v>0</v>
      </c>
      <c r="AY73" s="235">
        <v>0</v>
      </c>
      <c r="AZ73" s="235">
        <v>0</v>
      </c>
      <c r="BA73" s="235">
        <v>0</v>
      </c>
      <c r="BB73" s="235">
        <v>0</v>
      </c>
      <c r="BC73" s="235">
        <v>0</v>
      </c>
      <c r="BD73" s="235">
        <v>0</v>
      </c>
      <c r="BE73" s="236">
        <f t="shared" si="3"/>
        <v>0</v>
      </c>
      <c r="BF73" s="269"/>
      <c r="BG73" s="239"/>
      <c r="BH73" s="239"/>
      <c r="BI73" s="246"/>
      <c r="BJ73" s="239"/>
      <c r="BK73" s="239"/>
      <c r="BL73" s="246"/>
      <c r="BM73" s="239"/>
      <c r="BN73" s="239"/>
      <c r="BO73" s="246"/>
      <c r="BP73" s="239"/>
      <c r="BQ73" s="239"/>
      <c r="BR73" s="246"/>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47">
        <f t="shared" si="2"/>
        <v>0</v>
      </c>
      <c r="CR73" s="248" t="s">
        <v>1041</v>
      </c>
    </row>
    <row r="74" spans="1:102" x14ac:dyDescent="0.25">
      <c r="A74" s="195">
        <v>68</v>
      </c>
      <c r="B74" s="197" t="s">
        <v>756</v>
      </c>
      <c r="C74" s="199">
        <v>900923685</v>
      </c>
      <c r="D74" s="197">
        <v>0</v>
      </c>
      <c r="E74" s="197" t="s">
        <v>563</v>
      </c>
      <c r="F74" s="198" t="s">
        <v>1042</v>
      </c>
      <c r="G74" s="230">
        <v>160000000</v>
      </c>
      <c r="H74" s="197"/>
      <c r="I74" s="231" t="s">
        <v>757</v>
      </c>
      <c r="J74" s="197">
        <v>20200122</v>
      </c>
      <c r="K74" s="196">
        <v>43889</v>
      </c>
      <c r="L74" s="230">
        <v>160000000</v>
      </c>
      <c r="M74" s="197">
        <v>20200387</v>
      </c>
      <c r="N74" s="196">
        <v>43889</v>
      </c>
      <c r="O74" s="231">
        <v>2201010101</v>
      </c>
      <c r="P74" s="230">
        <v>160000000</v>
      </c>
      <c r="Q74" s="197" t="s">
        <v>969</v>
      </c>
      <c r="R74" s="197" t="s">
        <v>1043</v>
      </c>
      <c r="S74" s="196">
        <v>43893</v>
      </c>
      <c r="T74" s="197" t="s">
        <v>1044</v>
      </c>
      <c r="U74" s="234">
        <v>80000000</v>
      </c>
      <c r="V74" s="196">
        <v>43889</v>
      </c>
      <c r="W74" s="196">
        <v>44377</v>
      </c>
      <c r="X74" s="196">
        <v>43893</v>
      </c>
      <c r="Y74" s="196">
        <v>44012</v>
      </c>
      <c r="Z74" s="197" t="s">
        <v>1045</v>
      </c>
      <c r="AA74" s="197"/>
      <c r="AB74" s="233"/>
      <c r="AC74" s="197"/>
      <c r="AD74" s="234">
        <v>80000000</v>
      </c>
      <c r="AE74" s="197"/>
      <c r="AF74" s="197"/>
      <c r="AG74" s="197"/>
      <c r="AH74" s="197"/>
      <c r="AI74" s="197"/>
      <c r="AJ74" s="197"/>
      <c r="AK74" s="197"/>
      <c r="AL74" s="197"/>
      <c r="AM74" s="197"/>
      <c r="AN74" s="197"/>
      <c r="AO74" s="197"/>
      <c r="AP74" s="197"/>
      <c r="AQ74" s="197"/>
      <c r="AR74" s="197"/>
      <c r="AS74" s="234"/>
      <c r="AT74" s="235">
        <v>0</v>
      </c>
      <c r="AU74" s="235">
        <v>0</v>
      </c>
      <c r="AV74" s="317">
        <v>206671238</v>
      </c>
      <c r="AW74" s="235">
        <v>0</v>
      </c>
      <c r="AX74" s="235">
        <v>0</v>
      </c>
      <c r="AY74" s="235">
        <v>0</v>
      </c>
      <c r="AZ74" s="235">
        <v>0</v>
      </c>
      <c r="BA74" s="235">
        <v>0</v>
      </c>
      <c r="BB74" s="235">
        <v>0</v>
      </c>
      <c r="BC74" s="235">
        <v>0</v>
      </c>
      <c r="BD74" s="235">
        <v>0</v>
      </c>
      <c r="BE74" s="236">
        <f t="shared" si="3"/>
        <v>33328762</v>
      </c>
      <c r="BF74" s="269"/>
      <c r="BG74" s="239"/>
      <c r="BH74" s="239"/>
      <c r="BI74" s="246"/>
      <c r="BJ74" s="239"/>
      <c r="BK74" s="239"/>
      <c r="BL74" s="246"/>
      <c r="BM74" s="238">
        <v>43922</v>
      </c>
      <c r="BN74" s="239">
        <v>20200483</v>
      </c>
      <c r="BO74" s="246">
        <v>38980598</v>
      </c>
      <c r="BP74" s="238">
        <v>43945</v>
      </c>
      <c r="BQ74" s="239">
        <v>20200598</v>
      </c>
      <c r="BR74" s="246">
        <v>101209629</v>
      </c>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47">
        <f t="shared" si="2"/>
        <v>140190227</v>
      </c>
      <c r="CR74" s="248" t="s">
        <v>1046</v>
      </c>
    </row>
    <row r="75" spans="1:102" x14ac:dyDescent="0.25">
      <c r="A75" s="195">
        <v>69</v>
      </c>
      <c r="B75" s="196">
        <v>43900</v>
      </c>
      <c r="C75" s="199">
        <v>51984881</v>
      </c>
      <c r="D75" s="197">
        <v>1</v>
      </c>
      <c r="E75" s="197" t="s">
        <v>469</v>
      </c>
      <c r="F75" s="198" t="s">
        <v>830</v>
      </c>
      <c r="G75" s="230">
        <v>33330000</v>
      </c>
      <c r="H75" s="1"/>
      <c r="I75" s="231" t="s">
        <v>146</v>
      </c>
      <c r="J75" s="197">
        <v>20200113</v>
      </c>
      <c r="K75" s="196">
        <v>43862</v>
      </c>
      <c r="L75" s="230">
        <v>36000000</v>
      </c>
      <c r="M75" s="197">
        <v>20200519</v>
      </c>
      <c r="N75" s="196">
        <v>43900</v>
      </c>
      <c r="O75" s="231">
        <v>2101020901</v>
      </c>
      <c r="P75" s="230">
        <v>33330000</v>
      </c>
      <c r="Q75" s="197" t="s">
        <v>641</v>
      </c>
      <c r="R75" s="197" t="s">
        <v>1047</v>
      </c>
      <c r="S75" s="196">
        <v>43881</v>
      </c>
      <c r="T75" s="197" t="s">
        <v>1048</v>
      </c>
      <c r="U75" s="234">
        <v>1151121200</v>
      </c>
      <c r="V75" s="196">
        <v>43889</v>
      </c>
      <c r="W75" s="196">
        <v>44263</v>
      </c>
      <c r="X75" s="196">
        <v>43900</v>
      </c>
      <c r="Y75" s="196">
        <v>44022</v>
      </c>
      <c r="Z75" s="197" t="s">
        <v>1049</v>
      </c>
      <c r="AA75" s="197"/>
      <c r="AB75" s="233"/>
      <c r="AC75" s="195"/>
      <c r="AD75" s="234"/>
      <c r="AE75" s="197"/>
      <c r="AF75" s="197"/>
      <c r="AG75" s="197"/>
      <c r="AH75" s="197"/>
      <c r="AI75" s="197"/>
      <c r="AJ75" s="197"/>
      <c r="AK75" s="197"/>
      <c r="AL75" s="197"/>
      <c r="AM75" s="197"/>
      <c r="AN75" s="197"/>
      <c r="AO75" s="197"/>
      <c r="AP75" s="197"/>
      <c r="AQ75" s="197"/>
      <c r="AR75" s="197"/>
      <c r="AS75" s="234"/>
      <c r="AT75" s="235">
        <v>0</v>
      </c>
      <c r="AU75" s="235">
        <v>12056400</v>
      </c>
      <c r="AV75" s="235">
        <v>6811200</v>
      </c>
      <c r="AW75" s="235">
        <v>9081600</v>
      </c>
      <c r="AX75" s="235">
        <v>0</v>
      </c>
      <c r="AY75" s="235">
        <v>0</v>
      </c>
      <c r="AZ75" s="235">
        <v>0</v>
      </c>
      <c r="BA75" s="235">
        <v>0</v>
      </c>
      <c r="BB75" s="235">
        <v>0</v>
      </c>
      <c r="BC75" s="235">
        <v>0</v>
      </c>
      <c r="BD75" s="235">
        <v>0</v>
      </c>
      <c r="BE75" s="236">
        <f t="shared" si="3"/>
        <v>5380800</v>
      </c>
      <c r="BF75" s="269"/>
      <c r="BG75" s="239"/>
      <c r="BH75" s="239"/>
      <c r="BI75" s="246"/>
      <c r="BJ75" s="239"/>
      <c r="BK75" s="239"/>
      <c r="BL75" s="246"/>
      <c r="BM75" s="238">
        <v>43929</v>
      </c>
      <c r="BN75" s="239">
        <v>20200584</v>
      </c>
      <c r="BO75" s="246">
        <v>10730196</v>
      </c>
      <c r="BP75" s="239"/>
      <c r="BQ75" s="239"/>
      <c r="BR75" s="246"/>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47">
        <f t="shared" si="2"/>
        <v>10730196</v>
      </c>
      <c r="CR75" s="248" t="s">
        <v>1050</v>
      </c>
    </row>
    <row r="76" spans="1:102" x14ac:dyDescent="0.25">
      <c r="A76" s="308">
        <v>70</v>
      </c>
      <c r="B76" s="299">
        <v>43902</v>
      </c>
      <c r="C76" s="309">
        <v>14226482</v>
      </c>
      <c r="D76" s="297">
        <v>9</v>
      </c>
      <c r="E76" s="297" t="s">
        <v>707</v>
      </c>
      <c r="F76" s="295" t="s">
        <v>1051</v>
      </c>
      <c r="G76" s="296">
        <v>9000000</v>
      </c>
      <c r="H76" s="318"/>
      <c r="I76" s="298" t="s">
        <v>209</v>
      </c>
      <c r="J76" s="297">
        <v>20200125</v>
      </c>
      <c r="K76" s="299">
        <v>43891</v>
      </c>
      <c r="L76" s="296">
        <v>9000000</v>
      </c>
      <c r="M76" s="297">
        <v>20200526</v>
      </c>
      <c r="N76" s="299">
        <v>43902</v>
      </c>
      <c r="O76" s="298">
        <v>2101020902</v>
      </c>
      <c r="P76" s="296">
        <v>9000000</v>
      </c>
      <c r="Q76" s="297" t="s">
        <v>947</v>
      </c>
      <c r="R76" s="297" t="s">
        <v>1052</v>
      </c>
      <c r="S76" s="299">
        <v>43903</v>
      </c>
      <c r="T76" s="297" t="s">
        <v>949</v>
      </c>
      <c r="U76" s="300">
        <v>1800000</v>
      </c>
      <c r="V76" s="299">
        <v>43902</v>
      </c>
      <c r="W76" s="299">
        <v>44044</v>
      </c>
      <c r="X76" s="299">
        <v>43903</v>
      </c>
      <c r="Y76" s="299">
        <v>43918</v>
      </c>
      <c r="Z76" s="297" t="s">
        <v>1040</v>
      </c>
      <c r="AA76" s="197"/>
      <c r="AB76" s="233"/>
      <c r="AC76" s="197"/>
      <c r="AD76" s="234"/>
      <c r="AE76" s="197"/>
      <c r="AF76" s="197"/>
      <c r="AG76" s="197"/>
      <c r="AH76" s="197"/>
      <c r="AI76" s="197"/>
      <c r="AJ76" s="197"/>
      <c r="AK76" s="197"/>
      <c r="AL76" s="197"/>
      <c r="AM76" s="197"/>
      <c r="AN76" s="197"/>
      <c r="AO76" s="197"/>
      <c r="AP76" s="197"/>
      <c r="AQ76" s="197"/>
      <c r="AR76" s="197"/>
      <c r="AS76" s="234"/>
      <c r="AT76" s="235"/>
      <c r="AU76" s="235"/>
      <c r="AV76" s="235"/>
      <c r="AW76" s="235">
        <v>9000000</v>
      </c>
      <c r="AX76" s="235"/>
      <c r="AY76" s="235"/>
      <c r="AZ76" s="235"/>
      <c r="BA76" s="235"/>
      <c r="BB76" s="235"/>
      <c r="BC76" s="235"/>
      <c r="BD76" s="235"/>
      <c r="BE76" s="236">
        <f t="shared" si="3"/>
        <v>0</v>
      </c>
      <c r="BF76" s="269"/>
      <c r="BG76" s="239"/>
      <c r="BH76" s="239"/>
      <c r="BI76" s="246"/>
      <c r="BJ76" s="239"/>
      <c r="BK76" s="239"/>
      <c r="BL76" s="246"/>
      <c r="BM76" s="310"/>
      <c r="BN76" s="310"/>
      <c r="BO76" s="289"/>
      <c r="BP76" s="239"/>
      <c r="BQ76" s="239"/>
      <c r="BR76" s="246"/>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47">
        <f t="shared" si="2"/>
        <v>0</v>
      </c>
      <c r="CR76" s="267" t="s">
        <v>1053</v>
      </c>
    </row>
    <row r="77" spans="1:102" x14ac:dyDescent="0.25">
      <c r="A77" s="308">
        <v>71</v>
      </c>
      <c r="B77" s="299">
        <v>43903</v>
      </c>
      <c r="C77" s="309">
        <v>93395601</v>
      </c>
      <c r="D77" s="297">
        <v>1</v>
      </c>
      <c r="E77" s="297" t="s">
        <v>720</v>
      </c>
      <c r="F77" s="295" t="s">
        <v>721</v>
      </c>
      <c r="G77" s="296">
        <v>160000000</v>
      </c>
      <c r="H77" s="297"/>
      <c r="I77" s="298" t="s">
        <v>717</v>
      </c>
      <c r="J77" s="297">
        <v>20200092</v>
      </c>
      <c r="K77" s="299">
        <v>43891</v>
      </c>
      <c r="L77" s="296">
        <v>500000000</v>
      </c>
      <c r="M77" s="297">
        <v>20200535</v>
      </c>
      <c r="N77" s="299">
        <v>43903</v>
      </c>
      <c r="O77" s="298" t="s">
        <v>195</v>
      </c>
      <c r="P77" s="296">
        <v>160000000</v>
      </c>
      <c r="Q77" s="297" t="s">
        <v>641</v>
      </c>
      <c r="R77" s="297" t="s">
        <v>1054</v>
      </c>
      <c r="S77" s="299">
        <v>43903</v>
      </c>
      <c r="T77" s="297" t="s">
        <v>1055</v>
      </c>
      <c r="U77" s="300">
        <v>80000000</v>
      </c>
      <c r="V77" s="299">
        <v>43903</v>
      </c>
      <c r="W77" s="299">
        <v>44329</v>
      </c>
      <c r="X77" s="299">
        <v>43903</v>
      </c>
      <c r="Y77" s="299">
        <v>43964</v>
      </c>
      <c r="Z77" s="297" t="s">
        <v>1045</v>
      </c>
      <c r="AA77" s="197"/>
      <c r="AB77" s="233"/>
      <c r="AC77" s="197"/>
      <c r="AD77" s="234"/>
      <c r="AE77" s="197"/>
      <c r="AF77" s="197"/>
      <c r="AG77" s="197"/>
      <c r="AH77" s="197"/>
      <c r="AI77" s="197"/>
      <c r="AJ77" s="197"/>
      <c r="AK77" s="197"/>
      <c r="AL77" s="197"/>
      <c r="AM77" s="197"/>
      <c r="AN77" s="197"/>
      <c r="AO77" s="197"/>
      <c r="AP77" s="197"/>
      <c r="AQ77" s="197"/>
      <c r="AR77" s="197"/>
      <c r="AS77" s="234"/>
      <c r="AT77" s="235"/>
      <c r="AU77" s="235"/>
      <c r="AV77" s="319">
        <v>154671074</v>
      </c>
      <c r="AW77" s="235"/>
      <c r="AX77" s="235"/>
      <c r="AY77" s="235"/>
      <c r="AZ77" s="235"/>
      <c r="BA77" s="235"/>
      <c r="BB77" s="235"/>
      <c r="BC77" s="235"/>
      <c r="BD77" s="235"/>
      <c r="BE77" s="236">
        <f t="shared" si="3"/>
        <v>5328926</v>
      </c>
      <c r="BF77" s="269"/>
      <c r="BG77" s="239"/>
      <c r="BH77" s="239"/>
      <c r="BI77" s="246"/>
      <c r="BJ77" s="239"/>
      <c r="BK77" s="239"/>
      <c r="BL77" s="246"/>
      <c r="BM77" s="239"/>
      <c r="BN77" s="239"/>
      <c r="BO77" s="246"/>
      <c r="BP77" s="239"/>
      <c r="BQ77" s="239"/>
      <c r="BR77" s="246"/>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47">
        <f t="shared" si="2"/>
        <v>0</v>
      </c>
      <c r="CR77" s="267" t="s">
        <v>1056</v>
      </c>
    </row>
    <row r="78" spans="1:102" x14ac:dyDescent="0.25">
      <c r="A78" s="195">
        <v>72</v>
      </c>
      <c r="B78" s="196">
        <v>43903</v>
      </c>
      <c r="C78" s="199">
        <v>901373538</v>
      </c>
      <c r="D78" s="197">
        <v>9</v>
      </c>
      <c r="E78" s="197" t="s">
        <v>831</v>
      </c>
      <c r="F78" s="198" t="s">
        <v>1057</v>
      </c>
      <c r="G78" s="230">
        <v>10000000</v>
      </c>
      <c r="H78" s="197"/>
      <c r="I78" s="231" t="s">
        <v>832</v>
      </c>
      <c r="J78" s="197">
        <v>20200088</v>
      </c>
      <c r="K78" s="196">
        <v>43831</v>
      </c>
      <c r="L78" s="230">
        <v>30000000</v>
      </c>
      <c r="M78" s="197">
        <v>20200536</v>
      </c>
      <c r="N78" s="196">
        <v>43903</v>
      </c>
      <c r="O78" s="231">
        <v>2102029801</v>
      </c>
      <c r="P78" s="230">
        <v>10000000</v>
      </c>
      <c r="Q78" s="197" t="s">
        <v>1058</v>
      </c>
      <c r="R78" s="197" t="s">
        <v>1059</v>
      </c>
      <c r="S78" s="196">
        <v>43907</v>
      </c>
      <c r="T78" s="197" t="s">
        <v>949</v>
      </c>
      <c r="U78" s="234">
        <v>1000000</v>
      </c>
      <c r="V78" s="196">
        <v>43903</v>
      </c>
      <c r="W78" s="196">
        <v>44317</v>
      </c>
      <c r="X78" s="196">
        <v>43903</v>
      </c>
      <c r="Y78" s="196">
        <v>44196</v>
      </c>
      <c r="Z78" s="197" t="s">
        <v>1060</v>
      </c>
      <c r="AA78" s="197"/>
      <c r="AB78" s="233"/>
      <c r="AC78" s="197"/>
      <c r="AD78" s="234"/>
      <c r="AE78" s="197"/>
      <c r="AF78" s="197"/>
      <c r="AG78" s="197"/>
      <c r="AH78" s="197"/>
      <c r="AI78" s="197"/>
      <c r="AJ78" s="197"/>
      <c r="AK78" s="197"/>
      <c r="AL78" s="197"/>
      <c r="AM78" s="197"/>
      <c r="AN78" s="197"/>
      <c r="AO78" s="197"/>
      <c r="AP78" s="197"/>
      <c r="AQ78" s="197"/>
      <c r="AR78" s="197"/>
      <c r="AS78" s="234"/>
      <c r="AT78" s="235"/>
      <c r="AU78" s="235">
        <v>3290510</v>
      </c>
      <c r="AV78" s="235">
        <v>151040</v>
      </c>
      <c r="AW78" s="235">
        <v>2797480</v>
      </c>
      <c r="AX78" s="235"/>
      <c r="AY78" s="235"/>
      <c r="AZ78" s="235"/>
      <c r="BA78" s="235"/>
      <c r="BB78" s="235"/>
      <c r="BC78" s="235"/>
      <c r="BD78" s="235"/>
      <c r="BE78" s="236">
        <f t="shared" si="3"/>
        <v>3760970</v>
      </c>
      <c r="BF78" s="269"/>
      <c r="BG78" s="239"/>
      <c r="BH78" s="239"/>
      <c r="BI78" s="246"/>
      <c r="BJ78" s="239"/>
      <c r="BK78" s="239"/>
      <c r="BL78" s="246"/>
      <c r="BM78" s="239"/>
      <c r="BN78" s="239"/>
      <c r="BO78" s="246"/>
      <c r="BP78" s="239"/>
      <c r="BQ78" s="239"/>
      <c r="BR78" s="246"/>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47">
        <f t="shared" si="2"/>
        <v>0</v>
      </c>
      <c r="CR78" s="267" t="s">
        <v>1061</v>
      </c>
    </row>
    <row r="79" spans="1:102" x14ac:dyDescent="0.25">
      <c r="A79" s="195">
        <v>73</v>
      </c>
      <c r="B79" s="196">
        <v>43915</v>
      </c>
      <c r="C79" s="199">
        <v>860047163</v>
      </c>
      <c r="D79" s="197">
        <v>5</v>
      </c>
      <c r="E79" s="197" t="s">
        <v>833</v>
      </c>
      <c r="F79" s="198" t="s">
        <v>723</v>
      </c>
      <c r="G79" s="230">
        <v>50000000</v>
      </c>
      <c r="H79" s="197"/>
      <c r="I79" s="231" t="s">
        <v>146</v>
      </c>
      <c r="J79" s="197">
        <v>20200130</v>
      </c>
      <c r="K79" s="196">
        <v>43891</v>
      </c>
      <c r="L79" s="230">
        <v>50000000</v>
      </c>
      <c r="M79" s="197">
        <v>20200589</v>
      </c>
      <c r="N79" s="196">
        <v>43915</v>
      </c>
      <c r="O79" s="231">
        <v>2201010701</v>
      </c>
      <c r="P79" s="230">
        <v>50000000</v>
      </c>
      <c r="Q79" s="197" t="s">
        <v>641</v>
      </c>
      <c r="R79" s="197" t="s">
        <v>1062</v>
      </c>
      <c r="S79" s="196">
        <v>43915</v>
      </c>
      <c r="T79" s="197" t="s">
        <v>1063</v>
      </c>
      <c r="U79" s="234">
        <v>25000000</v>
      </c>
      <c r="V79" s="196">
        <v>43915</v>
      </c>
      <c r="W79" s="196">
        <v>44402</v>
      </c>
      <c r="X79" s="196">
        <v>43915</v>
      </c>
      <c r="Y79" s="196">
        <v>44037</v>
      </c>
      <c r="Z79" s="197" t="s">
        <v>1045</v>
      </c>
      <c r="AA79" s="197"/>
      <c r="AB79" s="233"/>
      <c r="AC79" s="197"/>
      <c r="AD79" s="234"/>
      <c r="AE79" s="197"/>
      <c r="AF79" s="197"/>
      <c r="AG79" s="197"/>
      <c r="AH79" s="197"/>
      <c r="AI79" s="197"/>
      <c r="AJ79" s="197"/>
      <c r="AK79" s="197"/>
      <c r="AL79" s="197"/>
      <c r="AM79" s="197"/>
      <c r="AN79" s="197"/>
      <c r="AO79" s="197"/>
      <c r="AP79" s="197"/>
      <c r="AQ79" s="197"/>
      <c r="AR79" s="197"/>
      <c r="AS79" s="234"/>
      <c r="AT79" s="235"/>
      <c r="AU79" s="235"/>
      <c r="AV79" s="319">
        <v>20583092</v>
      </c>
      <c r="AW79" s="235"/>
      <c r="AX79" s="235"/>
      <c r="AY79" s="235"/>
      <c r="AZ79" s="235"/>
      <c r="BA79" s="235"/>
      <c r="BB79" s="235"/>
      <c r="BC79" s="235"/>
      <c r="BD79" s="235"/>
      <c r="BE79" s="236">
        <f t="shared" si="3"/>
        <v>29416908</v>
      </c>
      <c r="BF79" s="269"/>
      <c r="BG79" s="239"/>
      <c r="BH79" s="239"/>
      <c r="BI79" s="246"/>
      <c r="BJ79" s="239"/>
      <c r="BK79" s="239"/>
      <c r="BL79" s="246"/>
      <c r="BM79" s="239"/>
      <c r="BN79" s="239"/>
      <c r="BO79" s="246"/>
      <c r="BP79" s="239"/>
      <c r="BQ79" s="239"/>
      <c r="BR79" s="246"/>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47">
        <f t="shared" si="2"/>
        <v>0</v>
      </c>
      <c r="CR79" s="267" t="s">
        <v>1064</v>
      </c>
    </row>
    <row r="80" spans="1:102" x14ac:dyDescent="0.25">
      <c r="A80" s="195">
        <v>74</v>
      </c>
      <c r="B80" s="196">
        <v>43916</v>
      </c>
      <c r="C80" s="199">
        <v>901212444</v>
      </c>
      <c r="D80" s="197">
        <v>5</v>
      </c>
      <c r="E80" s="197" t="s">
        <v>722</v>
      </c>
      <c r="F80" s="198" t="s">
        <v>723</v>
      </c>
      <c r="G80" s="230">
        <v>160000000</v>
      </c>
      <c r="H80" s="197"/>
      <c r="I80" s="231" t="s">
        <v>717</v>
      </c>
      <c r="J80" s="197">
        <v>20200132</v>
      </c>
      <c r="K80" s="196">
        <v>43891</v>
      </c>
      <c r="L80" s="230">
        <v>160000000</v>
      </c>
      <c r="M80" s="197">
        <v>20200591</v>
      </c>
      <c r="N80" s="196">
        <v>43916</v>
      </c>
      <c r="O80" s="231">
        <v>2201010701</v>
      </c>
      <c r="P80" s="230">
        <v>160000000</v>
      </c>
      <c r="Q80" s="197" t="s">
        <v>641</v>
      </c>
      <c r="R80" s="197" t="s">
        <v>1065</v>
      </c>
      <c r="S80" s="196">
        <v>43920</v>
      </c>
      <c r="T80" s="197" t="s">
        <v>1066</v>
      </c>
      <c r="U80" s="234">
        <v>80000000</v>
      </c>
      <c r="V80" s="196">
        <v>43916</v>
      </c>
      <c r="W80" s="196">
        <v>44346</v>
      </c>
      <c r="X80" s="196">
        <v>43920</v>
      </c>
      <c r="Y80" s="196">
        <v>43981</v>
      </c>
      <c r="Z80" s="197" t="s">
        <v>1045</v>
      </c>
      <c r="AA80" s="197"/>
      <c r="AB80" s="233"/>
      <c r="AC80" s="197"/>
      <c r="AD80" s="234"/>
      <c r="AE80" s="197"/>
      <c r="AF80" s="197"/>
      <c r="AG80" s="197"/>
      <c r="AH80" s="197"/>
      <c r="AI80" s="197"/>
      <c r="AJ80" s="197"/>
      <c r="AK80" s="197"/>
      <c r="AL80" s="197"/>
      <c r="AM80" s="197"/>
      <c r="AN80" s="197"/>
      <c r="AO80" s="197"/>
      <c r="AP80" s="197"/>
      <c r="AQ80" s="197"/>
      <c r="AR80" s="197"/>
      <c r="AS80" s="234"/>
      <c r="AT80" s="235"/>
      <c r="AU80" s="235"/>
      <c r="AV80" s="235">
        <v>94829601</v>
      </c>
      <c r="AW80" s="235"/>
      <c r="AX80" s="235"/>
      <c r="AY80" s="235"/>
      <c r="AZ80" s="235"/>
      <c r="BA80" s="235"/>
      <c r="BB80" s="235"/>
      <c r="BC80" s="235"/>
      <c r="BD80" s="235"/>
      <c r="BE80" s="236">
        <f t="shared" si="3"/>
        <v>65170399</v>
      </c>
      <c r="BF80" s="269"/>
      <c r="BG80" s="239"/>
      <c r="BH80" s="239"/>
      <c r="BI80" s="246"/>
      <c r="BJ80" s="239"/>
      <c r="BK80" s="239"/>
      <c r="BL80" s="246"/>
      <c r="BM80" s="239"/>
      <c r="BN80" s="239"/>
      <c r="BO80" s="246"/>
      <c r="BP80" s="239"/>
      <c r="BQ80" s="239"/>
      <c r="BR80" s="246"/>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47">
        <f t="shared" si="2"/>
        <v>0</v>
      </c>
      <c r="CR80" s="267" t="s">
        <v>1067</v>
      </c>
    </row>
    <row r="81" spans="1:102" x14ac:dyDescent="0.25">
      <c r="A81" s="308">
        <v>75</v>
      </c>
      <c r="B81" s="299">
        <v>43929</v>
      </c>
      <c r="C81" s="309">
        <v>93406518</v>
      </c>
      <c r="D81" s="297">
        <v>5</v>
      </c>
      <c r="E81" s="297" t="s">
        <v>1068</v>
      </c>
      <c r="F81" s="295" t="s">
        <v>1069</v>
      </c>
      <c r="G81" s="296">
        <v>26053800</v>
      </c>
      <c r="H81" s="297"/>
      <c r="I81" s="298" t="s">
        <v>1070</v>
      </c>
      <c r="J81" s="297">
        <v>20200074</v>
      </c>
      <c r="K81" s="299">
        <v>43831</v>
      </c>
      <c r="L81" s="296">
        <v>50000000</v>
      </c>
      <c r="M81" s="297">
        <v>20200745</v>
      </c>
      <c r="N81" s="299">
        <v>43929</v>
      </c>
      <c r="O81" s="298">
        <v>21020103</v>
      </c>
      <c r="P81" s="296">
        <v>26053800</v>
      </c>
      <c r="Q81" s="297" t="s">
        <v>641</v>
      </c>
      <c r="R81" s="297" t="s">
        <v>1071</v>
      </c>
      <c r="S81" s="299">
        <v>43934</v>
      </c>
      <c r="T81" s="297" t="s">
        <v>882</v>
      </c>
      <c r="U81" s="300">
        <v>13026900</v>
      </c>
      <c r="V81" s="299">
        <v>43929</v>
      </c>
      <c r="W81" s="299">
        <v>44304</v>
      </c>
      <c r="X81" s="299">
        <v>43929</v>
      </c>
      <c r="Y81" s="299">
        <v>43939</v>
      </c>
      <c r="Z81" s="297" t="s">
        <v>877</v>
      </c>
      <c r="AA81" s="197"/>
      <c r="AB81" s="233"/>
      <c r="AC81" s="197"/>
      <c r="AD81" s="234"/>
      <c r="AE81" s="197"/>
      <c r="AF81" s="197"/>
      <c r="AG81" s="197"/>
      <c r="AH81" s="197"/>
      <c r="AI81" s="197"/>
      <c r="AJ81" s="197"/>
      <c r="AK81" s="197"/>
      <c r="AL81" s="197"/>
      <c r="AM81" s="197"/>
      <c r="AN81" s="197"/>
      <c r="AO81" s="197"/>
      <c r="AP81" s="197"/>
      <c r="AQ81" s="197"/>
      <c r="AR81" s="197"/>
      <c r="AS81" s="234"/>
      <c r="AT81" s="235"/>
      <c r="AU81" s="235"/>
      <c r="AV81" s="235">
        <v>26053800</v>
      </c>
      <c r="AW81" s="235"/>
      <c r="AX81" s="235"/>
      <c r="AY81" s="235"/>
      <c r="AZ81" s="235"/>
      <c r="BA81" s="235"/>
      <c r="BB81" s="235"/>
      <c r="BC81" s="235"/>
      <c r="BD81" s="235"/>
      <c r="BE81" s="236">
        <f t="shared" si="3"/>
        <v>0</v>
      </c>
      <c r="BF81" s="269"/>
      <c r="BG81" s="239"/>
      <c r="BH81" s="239"/>
      <c r="BI81" s="246"/>
      <c r="BJ81" s="239"/>
      <c r="BK81" s="239"/>
      <c r="BL81" s="246"/>
      <c r="BM81" s="239"/>
      <c r="BN81" s="239"/>
      <c r="BO81" s="246"/>
      <c r="BP81" s="239"/>
      <c r="BQ81" s="239"/>
      <c r="BR81" s="246"/>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47">
        <f t="shared" si="2"/>
        <v>0</v>
      </c>
      <c r="CR81" s="248" t="s">
        <v>1072</v>
      </c>
    </row>
    <row r="82" spans="1:102" x14ac:dyDescent="0.25">
      <c r="A82" s="308">
        <v>76</v>
      </c>
      <c r="B82" s="299">
        <v>43945</v>
      </c>
      <c r="C82" s="309">
        <v>93406518</v>
      </c>
      <c r="D82" s="297">
        <v>5</v>
      </c>
      <c r="E82" s="297" t="s">
        <v>1073</v>
      </c>
      <c r="F82" s="295" t="s">
        <v>1074</v>
      </c>
      <c r="G82" s="296">
        <v>22800000</v>
      </c>
      <c r="H82" s="297"/>
      <c r="I82" s="298" t="s">
        <v>1070</v>
      </c>
      <c r="J82" s="297" t="s">
        <v>1075</v>
      </c>
      <c r="K82" s="299">
        <v>43831</v>
      </c>
      <c r="L82" s="296" t="s">
        <v>1076</v>
      </c>
      <c r="M82" s="297" t="s">
        <v>1077</v>
      </c>
      <c r="N82" s="299">
        <v>43945</v>
      </c>
      <c r="O82" s="298" t="s">
        <v>1078</v>
      </c>
      <c r="P82" s="296">
        <f>20765000+2035000</f>
        <v>22800000</v>
      </c>
      <c r="Q82" s="297" t="s">
        <v>641</v>
      </c>
      <c r="R82" s="297" t="s">
        <v>1079</v>
      </c>
      <c r="S82" s="299">
        <v>43945</v>
      </c>
      <c r="T82" s="297" t="s">
        <v>1080</v>
      </c>
      <c r="U82" s="300">
        <v>11400000</v>
      </c>
      <c r="V82" s="299">
        <v>43945</v>
      </c>
      <c r="W82" s="299">
        <v>44319</v>
      </c>
      <c r="X82" s="299">
        <v>43945</v>
      </c>
      <c r="Y82" s="299">
        <v>43955</v>
      </c>
      <c r="Z82" s="297" t="s">
        <v>877</v>
      </c>
      <c r="AA82" s="197"/>
      <c r="AB82" s="233"/>
      <c r="AC82" s="197"/>
      <c r="AD82" s="234"/>
      <c r="AE82" s="197"/>
      <c r="AF82" s="197"/>
      <c r="AG82" s="197"/>
      <c r="AH82" s="197"/>
      <c r="AI82" s="197"/>
      <c r="AJ82" s="197"/>
      <c r="AK82" s="197"/>
      <c r="AL82" s="197"/>
      <c r="AM82" s="197"/>
      <c r="AN82" s="197"/>
      <c r="AO82" s="197"/>
      <c r="AP82" s="197"/>
      <c r="AQ82" s="197"/>
      <c r="AR82" s="197"/>
      <c r="AS82" s="234"/>
      <c r="AT82" s="235"/>
      <c r="AU82" s="235"/>
      <c r="AV82" s="235">
        <v>22800000</v>
      </c>
      <c r="AW82" s="235"/>
      <c r="AX82" s="235"/>
      <c r="AY82" s="235"/>
      <c r="AZ82" s="235"/>
      <c r="BA82" s="235"/>
      <c r="BB82" s="235"/>
      <c r="BC82" s="235"/>
      <c r="BD82" s="235"/>
      <c r="BE82" s="236">
        <f t="shared" si="3"/>
        <v>0</v>
      </c>
      <c r="BF82" s="269"/>
      <c r="BG82" s="239"/>
      <c r="BH82" s="239"/>
      <c r="BI82" s="246"/>
      <c r="BJ82" s="239"/>
      <c r="BK82" s="239"/>
      <c r="BL82" s="246"/>
      <c r="BM82" s="239"/>
      <c r="BN82" s="239"/>
      <c r="BO82" s="246"/>
      <c r="BP82" s="239"/>
      <c r="BQ82" s="239"/>
      <c r="BR82" s="246"/>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47">
        <f t="shared" si="2"/>
        <v>0</v>
      </c>
      <c r="CR82" s="248" t="s">
        <v>1081</v>
      </c>
    </row>
    <row r="83" spans="1:102" x14ac:dyDescent="0.25">
      <c r="A83" s="478">
        <v>77</v>
      </c>
      <c r="B83" s="485">
        <v>43949</v>
      </c>
      <c r="C83" s="493">
        <v>900053771</v>
      </c>
      <c r="D83" s="478">
        <v>2</v>
      </c>
      <c r="E83" s="494" t="s">
        <v>682</v>
      </c>
      <c r="F83" s="495" t="s">
        <v>683</v>
      </c>
      <c r="G83" s="484">
        <v>280000000</v>
      </c>
      <c r="H83" s="478"/>
      <c r="I83" s="478" t="s">
        <v>40</v>
      </c>
      <c r="J83" s="478">
        <v>20200133</v>
      </c>
      <c r="K83" s="485">
        <v>43920</v>
      </c>
      <c r="L83" s="484">
        <v>300000000</v>
      </c>
      <c r="M83" s="478">
        <v>20200770</v>
      </c>
      <c r="N83" s="485">
        <v>43949</v>
      </c>
      <c r="O83" s="478">
        <v>2101020901</v>
      </c>
      <c r="P83" s="484">
        <v>280000000</v>
      </c>
      <c r="Q83" s="197" t="s">
        <v>641</v>
      </c>
      <c r="R83" s="197" t="s">
        <v>1082</v>
      </c>
      <c r="S83" s="196">
        <v>43950</v>
      </c>
      <c r="T83" s="197" t="s">
        <v>1083</v>
      </c>
      <c r="U83" s="234"/>
      <c r="V83" s="197"/>
      <c r="W83" s="197"/>
      <c r="X83" s="196">
        <v>43952</v>
      </c>
      <c r="Y83" s="196">
        <v>44043</v>
      </c>
      <c r="Z83" s="478" t="s">
        <v>877</v>
      </c>
      <c r="AA83" s="478"/>
      <c r="AB83" s="478"/>
      <c r="AC83" s="478"/>
      <c r="AD83" s="478"/>
      <c r="AE83" s="197"/>
      <c r="AF83" s="197"/>
      <c r="AG83" s="197"/>
      <c r="AH83" s="197"/>
      <c r="AI83" s="197"/>
      <c r="AJ83" s="197"/>
      <c r="AK83" s="197"/>
      <c r="AL83" s="197"/>
      <c r="AM83" s="197"/>
      <c r="AN83" s="197"/>
      <c r="AO83" s="197"/>
      <c r="AP83" s="197"/>
      <c r="AQ83" s="197"/>
      <c r="AR83" s="197"/>
      <c r="AS83" s="234"/>
      <c r="AT83" s="482"/>
      <c r="AU83" s="482"/>
      <c r="AV83" s="482"/>
      <c r="AW83" s="482">
        <v>50227210</v>
      </c>
      <c r="AX83" s="482"/>
      <c r="AY83" s="482"/>
      <c r="AZ83" s="482"/>
      <c r="BA83" s="482"/>
      <c r="BB83" s="482"/>
      <c r="BC83" s="482"/>
      <c r="BD83" s="482"/>
      <c r="BE83" s="472">
        <f>G83+AD83-AW83</f>
        <v>229772790</v>
      </c>
      <c r="BF83" s="474"/>
      <c r="BG83" s="476"/>
      <c r="BH83" s="239"/>
      <c r="BI83" s="246"/>
      <c r="BJ83" s="239"/>
      <c r="BK83" s="239"/>
      <c r="BL83" s="246"/>
      <c r="BM83" s="239"/>
      <c r="BN83" s="239"/>
      <c r="BO83" s="246"/>
      <c r="BP83" s="239"/>
      <c r="BQ83" s="239"/>
      <c r="BR83" s="246"/>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478"/>
      <c r="CQ83" s="247">
        <f t="shared" si="2"/>
        <v>0</v>
      </c>
      <c r="CR83" s="479" t="s">
        <v>1084</v>
      </c>
      <c r="CS83" s="480"/>
      <c r="CT83" s="480"/>
      <c r="CU83" s="480"/>
      <c r="CV83" s="480"/>
      <c r="CW83" s="480"/>
      <c r="CX83" s="480"/>
    </row>
    <row r="84" spans="1:102" x14ac:dyDescent="0.25">
      <c r="A84" s="478"/>
      <c r="B84" s="485"/>
      <c r="C84" s="493"/>
      <c r="D84" s="478"/>
      <c r="E84" s="494"/>
      <c r="F84" s="495"/>
      <c r="G84" s="484"/>
      <c r="H84" s="478"/>
      <c r="I84" s="478"/>
      <c r="J84" s="478"/>
      <c r="K84" s="485"/>
      <c r="L84" s="484"/>
      <c r="M84" s="478"/>
      <c r="N84" s="485"/>
      <c r="O84" s="478"/>
      <c r="P84" s="484"/>
      <c r="Q84" s="197" t="s">
        <v>641</v>
      </c>
      <c r="R84" s="197" t="s">
        <v>1085</v>
      </c>
      <c r="S84" s="196">
        <v>43950</v>
      </c>
      <c r="T84" s="197" t="s">
        <v>1086</v>
      </c>
      <c r="U84" s="234">
        <v>300000000</v>
      </c>
      <c r="V84" s="196">
        <v>43949</v>
      </c>
      <c r="W84" s="196">
        <v>44040</v>
      </c>
      <c r="X84" s="196">
        <v>43951</v>
      </c>
      <c r="Y84" s="196">
        <v>44043</v>
      </c>
      <c r="Z84" s="478"/>
      <c r="AA84" s="478"/>
      <c r="AB84" s="478"/>
      <c r="AC84" s="478"/>
      <c r="AD84" s="478"/>
      <c r="AE84" s="197"/>
      <c r="AF84" s="197"/>
      <c r="AG84" s="197"/>
      <c r="AH84" s="197"/>
      <c r="AI84" s="197"/>
      <c r="AJ84" s="197"/>
      <c r="AK84" s="197"/>
      <c r="AL84" s="197"/>
      <c r="AM84" s="197"/>
      <c r="AN84" s="197"/>
      <c r="AO84" s="197"/>
      <c r="AP84" s="197"/>
      <c r="AQ84" s="197"/>
      <c r="AR84" s="197"/>
      <c r="AS84" s="234"/>
      <c r="AT84" s="483"/>
      <c r="AU84" s="483"/>
      <c r="AV84" s="483"/>
      <c r="AW84" s="483"/>
      <c r="AX84" s="483"/>
      <c r="AY84" s="483"/>
      <c r="AZ84" s="483"/>
      <c r="BA84" s="483"/>
      <c r="BB84" s="483"/>
      <c r="BC84" s="483"/>
      <c r="BD84" s="483"/>
      <c r="BE84" s="473"/>
      <c r="BF84" s="475"/>
      <c r="BG84" s="477"/>
      <c r="BH84" s="239"/>
      <c r="BI84" s="246"/>
      <c r="BJ84" s="239"/>
      <c r="BK84" s="239"/>
      <c r="BL84" s="246"/>
      <c r="BM84" s="239"/>
      <c r="BN84" s="239"/>
      <c r="BO84" s="246"/>
      <c r="BP84" s="239"/>
      <c r="BQ84" s="239"/>
      <c r="BR84" s="246"/>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9"/>
      <c r="CP84" s="478"/>
      <c r="CQ84" s="247">
        <f t="shared" si="2"/>
        <v>0</v>
      </c>
      <c r="CR84" s="479"/>
      <c r="CS84" s="480"/>
      <c r="CT84" s="480"/>
      <c r="CU84" s="480"/>
      <c r="CV84" s="480"/>
      <c r="CW84" s="480"/>
      <c r="CX84" s="480"/>
    </row>
    <row r="85" spans="1:102" x14ac:dyDescent="0.25">
      <c r="G85" s="379">
        <f>SUM(G2:G84)</f>
        <v>6280872185</v>
      </c>
    </row>
    <row r="88" spans="1:102" x14ac:dyDescent="0.25">
      <c r="A88" s="320" t="s">
        <v>378</v>
      </c>
      <c r="B88" s="320" t="s">
        <v>1087</v>
      </c>
      <c r="C88" s="321" t="s">
        <v>24</v>
      </c>
      <c r="D88" s="320" t="s">
        <v>25</v>
      </c>
      <c r="E88" s="322" t="s">
        <v>1088</v>
      </c>
      <c r="F88" s="323" t="s">
        <v>26</v>
      </c>
      <c r="G88" s="320" t="s">
        <v>1089</v>
      </c>
      <c r="H88" s="323" t="s">
        <v>27</v>
      </c>
      <c r="I88" s="324" t="s">
        <v>28</v>
      </c>
      <c r="J88" s="323" t="s">
        <v>1090</v>
      </c>
      <c r="K88" s="323" t="s">
        <v>30</v>
      </c>
      <c r="L88" s="325" t="s">
        <v>1091</v>
      </c>
      <c r="M88" s="325" t="s">
        <v>1092</v>
      </c>
      <c r="N88" s="325" t="s">
        <v>1093</v>
      </c>
      <c r="O88" s="323" t="s">
        <v>31</v>
      </c>
      <c r="P88" s="326" t="s">
        <v>379</v>
      </c>
      <c r="Q88" s="327" t="s">
        <v>0</v>
      </c>
      <c r="R88" s="323" t="s">
        <v>380</v>
      </c>
      <c r="S88" s="326" t="s">
        <v>381</v>
      </c>
      <c r="T88" s="323" t="s">
        <v>2</v>
      </c>
      <c r="U88" s="328" t="s">
        <v>33</v>
      </c>
      <c r="V88" s="329"/>
      <c r="W88" s="330" t="s">
        <v>1094</v>
      </c>
      <c r="X88" s="323" t="s">
        <v>1095</v>
      </c>
      <c r="Y88" s="331" t="s">
        <v>764</v>
      </c>
      <c r="Z88" s="323" t="s">
        <v>1096</v>
      </c>
      <c r="AA88" s="323"/>
      <c r="AB88" s="323"/>
      <c r="AC88" s="323"/>
      <c r="AD88" s="331"/>
      <c r="AE88" s="323"/>
    </row>
    <row r="89" spans="1:102" x14ac:dyDescent="0.25">
      <c r="A89" s="332" t="s">
        <v>637</v>
      </c>
      <c r="B89" s="267" t="s">
        <v>1097</v>
      </c>
      <c r="C89" s="333">
        <v>43846</v>
      </c>
      <c r="D89" s="332">
        <v>79209425</v>
      </c>
      <c r="E89" s="334"/>
      <c r="F89" s="335" t="s">
        <v>638</v>
      </c>
      <c r="G89" s="332" t="s">
        <v>1098</v>
      </c>
      <c r="H89" s="335" t="s">
        <v>639</v>
      </c>
      <c r="I89" s="336">
        <v>480000</v>
      </c>
      <c r="J89" s="335">
        <v>0</v>
      </c>
      <c r="K89" s="335" t="s">
        <v>385</v>
      </c>
      <c r="L89" s="337" t="s">
        <v>1099</v>
      </c>
      <c r="M89" s="337">
        <v>0</v>
      </c>
      <c r="N89" s="337" t="s">
        <v>1100</v>
      </c>
      <c r="O89" s="335">
        <v>20200082</v>
      </c>
      <c r="P89" s="338">
        <v>43831</v>
      </c>
      <c r="Q89" s="339">
        <v>280000000</v>
      </c>
      <c r="R89" s="335">
        <v>20200073</v>
      </c>
      <c r="S89" s="338">
        <v>43846</v>
      </c>
      <c r="T89" s="335">
        <v>21020215</v>
      </c>
      <c r="U89" s="340">
        <v>480000</v>
      </c>
      <c r="V89" s="341"/>
      <c r="W89" s="342">
        <v>43857</v>
      </c>
      <c r="X89" s="343" t="s">
        <v>1101</v>
      </c>
      <c r="Y89" s="344">
        <v>480000</v>
      </c>
      <c r="Z89" s="345">
        <f t="shared" ref="Z89:Z99" si="4">U89-Y89</f>
        <v>0</v>
      </c>
      <c r="AA89" s="343"/>
      <c r="AB89" s="343"/>
      <c r="AC89" s="343"/>
      <c r="AD89" s="344"/>
      <c r="AE89" s="343"/>
    </row>
    <row r="90" spans="1:102" x14ac:dyDescent="0.25">
      <c r="A90" s="332" t="s">
        <v>640</v>
      </c>
      <c r="B90" s="267" t="s">
        <v>1102</v>
      </c>
      <c r="C90" s="333">
        <v>43864</v>
      </c>
      <c r="D90" s="332">
        <v>860009578</v>
      </c>
      <c r="E90" s="334"/>
      <c r="F90" s="335" t="s">
        <v>641</v>
      </c>
      <c r="G90" s="332" t="s">
        <v>1098</v>
      </c>
      <c r="H90" s="335" t="s">
        <v>642</v>
      </c>
      <c r="I90" s="336">
        <v>803450</v>
      </c>
      <c r="J90" s="335">
        <v>0</v>
      </c>
      <c r="K90" s="335" t="s">
        <v>385</v>
      </c>
      <c r="L90" s="337" t="s">
        <v>1099</v>
      </c>
      <c r="M90" s="337">
        <v>0</v>
      </c>
      <c r="N90" s="337" t="s">
        <v>1100</v>
      </c>
      <c r="O90" s="335">
        <v>20200080</v>
      </c>
      <c r="P90" s="338">
        <v>43831</v>
      </c>
      <c r="Q90" s="339">
        <v>131562000</v>
      </c>
      <c r="R90" s="335">
        <v>20200341</v>
      </c>
      <c r="S90" s="338">
        <v>43864</v>
      </c>
      <c r="T90" s="335">
        <v>21020209</v>
      </c>
      <c r="U90" s="340">
        <v>803450</v>
      </c>
      <c r="V90" s="341"/>
      <c r="W90" s="342">
        <v>43864</v>
      </c>
      <c r="X90" s="343"/>
      <c r="Y90" s="344">
        <v>803450</v>
      </c>
      <c r="Z90" s="345">
        <f t="shared" si="4"/>
        <v>0</v>
      </c>
      <c r="AA90" s="343"/>
      <c r="AB90" s="342">
        <v>43882</v>
      </c>
      <c r="AC90" s="343">
        <v>20200302</v>
      </c>
      <c r="AD90" s="344">
        <v>803450</v>
      </c>
      <c r="AE90" s="343"/>
    </row>
    <row r="91" spans="1:102" x14ac:dyDescent="0.25">
      <c r="A91" s="332" t="s">
        <v>643</v>
      </c>
      <c r="B91" s="267" t="s">
        <v>1103</v>
      </c>
      <c r="C91" s="333">
        <v>43880</v>
      </c>
      <c r="D91" s="332">
        <v>93383271</v>
      </c>
      <c r="E91" s="334"/>
      <c r="F91" s="335" t="s">
        <v>391</v>
      </c>
      <c r="G91" s="332" t="s">
        <v>1098</v>
      </c>
      <c r="H91" s="335" t="s">
        <v>644</v>
      </c>
      <c r="I91" s="336">
        <v>6054720</v>
      </c>
      <c r="J91" s="335">
        <v>0</v>
      </c>
      <c r="K91" s="335" t="s">
        <v>385</v>
      </c>
      <c r="L91" s="337" t="s">
        <v>1099</v>
      </c>
      <c r="M91" s="337">
        <v>0</v>
      </c>
      <c r="N91" s="337" t="s">
        <v>1100</v>
      </c>
      <c r="O91" s="335">
        <v>20200082</v>
      </c>
      <c r="P91" s="338">
        <v>43831</v>
      </c>
      <c r="Q91" s="339">
        <v>280000000</v>
      </c>
      <c r="R91" s="335">
        <v>20200366</v>
      </c>
      <c r="S91" s="338">
        <v>43880</v>
      </c>
      <c r="T91" s="335">
        <v>21020215</v>
      </c>
      <c r="U91" s="340">
        <v>6054720</v>
      </c>
      <c r="V91" s="341"/>
      <c r="W91" s="343"/>
      <c r="X91" s="343"/>
      <c r="Y91" s="344"/>
      <c r="Z91" s="345">
        <f t="shared" si="4"/>
        <v>6054720</v>
      </c>
      <c r="AA91" s="343"/>
      <c r="AB91" s="343"/>
      <c r="AC91" s="343"/>
      <c r="AD91" s="344"/>
      <c r="AE91" s="343"/>
    </row>
    <row r="92" spans="1:102" x14ac:dyDescent="0.25">
      <c r="A92" s="332" t="s">
        <v>645</v>
      </c>
      <c r="B92" s="267" t="s">
        <v>1104</v>
      </c>
      <c r="C92" s="333">
        <v>43881</v>
      </c>
      <c r="D92" s="332">
        <v>80263877</v>
      </c>
      <c r="E92" s="334"/>
      <c r="F92" s="335" t="s">
        <v>646</v>
      </c>
      <c r="G92" s="332" t="s">
        <v>1098</v>
      </c>
      <c r="H92" s="335" t="s">
        <v>647</v>
      </c>
      <c r="I92" s="336">
        <v>4200000</v>
      </c>
      <c r="J92" s="335">
        <v>0</v>
      </c>
      <c r="K92" s="335" t="s">
        <v>385</v>
      </c>
      <c r="L92" s="337" t="s">
        <v>1099</v>
      </c>
      <c r="M92" s="337">
        <v>0</v>
      </c>
      <c r="N92" s="337" t="s">
        <v>1100</v>
      </c>
      <c r="O92" s="335">
        <v>20200082</v>
      </c>
      <c r="P92" s="338">
        <v>43831</v>
      </c>
      <c r="Q92" s="339">
        <v>280000000</v>
      </c>
      <c r="R92" s="335">
        <v>20200369</v>
      </c>
      <c r="S92" s="338">
        <v>43881</v>
      </c>
      <c r="T92" s="335">
        <v>21020215</v>
      </c>
      <c r="U92" s="340">
        <v>4200000</v>
      </c>
      <c r="V92" s="341"/>
      <c r="W92" s="342">
        <v>43901</v>
      </c>
      <c r="X92" s="343" t="s">
        <v>1101</v>
      </c>
      <c r="Y92" s="344">
        <v>4200000</v>
      </c>
      <c r="Z92" s="345">
        <f t="shared" si="4"/>
        <v>0</v>
      </c>
      <c r="AA92" s="343"/>
      <c r="AB92" s="342">
        <v>43902</v>
      </c>
      <c r="AC92" s="343">
        <v>20200405</v>
      </c>
      <c r="AD92" s="344">
        <v>3906000</v>
      </c>
      <c r="AE92" s="343"/>
    </row>
    <row r="93" spans="1:102" x14ac:dyDescent="0.25">
      <c r="A93" s="332" t="s">
        <v>648</v>
      </c>
      <c r="B93" s="267" t="s">
        <v>1105</v>
      </c>
      <c r="C93" s="333">
        <v>43886</v>
      </c>
      <c r="D93" s="332">
        <v>1106771040</v>
      </c>
      <c r="E93" s="334"/>
      <c r="F93" s="335" t="s">
        <v>649</v>
      </c>
      <c r="G93" s="332" t="s">
        <v>1098</v>
      </c>
      <c r="H93" s="335" t="s">
        <v>650</v>
      </c>
      <c r="I93" s="336">
        <v>6420000</v>
      </c>
      <c r="J93" s="335">
        <v>0</v>
      </c>
      <c r="K93" s="335" t="s">
        <v>385</v>
      </c>
      <c r="L93" s="337" t="s">
        <v>1099</v>
      </c>
      <c r="M93" s="337">
        <v>0</v>
      </c>
      <c r="N93" s="337" t="s">
        <v>1100</v>
      </c>
      <c r="O93" s="335">
        <v>20200120</v>
      </c>
      <c r="P93" s="338">
        <v>43882</v>
      </c>
      <c r="Q93" s="339">
        <v>6420000</v>
      </c>
      <c r="R93" s="335">
        <v>20200372</v>
      </c>
      <c r="S93" s="338">
        <v>43886</v>
      </c>
      <c r="T93" s="335">
        <v>21020215</v>
      </c>
      <c r="U93" s="340">
        <v>6420000</v>
      </c>
      <c r="V93" s="341"/>
      <c r="W93" s="342">
        <v>43902</v>
      </c>
      <c r="X93" s="343" t="s">
        <v>1101</v>
      </c>
      <c r="Y93" s="344">
        <v>6420000</v>
      </c>
      <c r="Z93" s="345">
        <f t="shared" si="4"/>
        <v>0</v>
      </c>
      <c r="AA93" s="343"/>
      <c r="AB93" s="342">
        <v>43945</v>
      </c>
      <c r="AC93" s="343">
        <v>20200594</v>
      </c>
      <c r="AD93" s="344">
        <v>5970600</v>
      </c>
      <c r="AE93" s="343"/>
    </row>
    <row r="94" spans="1:102" x14ac:dyDescent="0.25">
      <c r="A94" s="332" t="s">
        <v>651</v>
      </c>
      <c r="B94" s="267" t="s">
        <v>1106</v>
      </c>
      <c r="C94" s="333">
        <v>43886</v>
      </c>
      <c r="D94" s="332">
        <v>860068557</v>
      </c>
      <c r="E94" s="334"/>
      <c r="F94" s="335" t="s">
        <v>406</v>
      </c>
      <c r="G94" s="332" t="s">
        <v>1098</v>
      </c>
      <c r="H94" s="335" t="s">
        <v>652</v>
      </c>
      <c r="I94" s="336">
        <v>11602500</v>
      </c>
      <c r="J94" s="335">
        <v>0</v>
      </c>
      <c r="K94" s="335" t="s">
        <v>385</v>
      </c>
      <c r="L94" s="337" t="s">
        <v>1099</v>
      </c>
      <c r="M94" s="337">
        <v>0</v>
      </c>
      <c r="N94" s="337" t="s">
        <v>1100</v>
      </c>
      <c r="O94" s="335">
        <v>20200118</v>
      </c>
      <c r="P94" s="338">
        <v>43879</v>
      </c>
      <c r="Q94" s="339">
        <v>11602500</v>
      </c>
      <c r="R94" s="335">
        <v>20200373</v>
      </c>
      <c r="S94" s="338">
        <v>43886</v>
      </c>
      <c r="T94" s="335">
        <v>21020215</v>
      </c>
      <c r="U94" s="340">
        <v>11602500</v>
      </c>
      <c r="V94" s="341"/>
      <c r="W94" s="342">
        <v>43896</v>
      </c>
      <c r="X94" s="343" t="s">
        <v>1107</v>
      </c>
      <c r="Y94" s="344">
        <v>3706105</v>
      </c>
      <c r="Z94" s="345">
        <f t="shared" si="4"/>
        <v>7896395</v>
      </c>
      <c r="AA94" s="343"/>
      <c r="AB94" s="343"/>
      <c r="AC94" s="343"/>
      <c r="AD94" s="344"/>
      <c r="AE94" s="343"/>
    </row>
    <row r="95" spans="1:102" x14ac:dyDescent="0.25">
      <c r="A95" s="346" t="s">
        <v>653</v>
      </c>
      <c r="B95" s="267" t="s">
        <v>1108</v>
      </c>
      <c r="C95" s="347">
        <v>43887</v>
      </c>
      <c r="D95" s="346">
        <v>51984881</v>
      </c>
      <c r="E95" s="348"/>
      <c r="F95" s="349" t="s">
        <v>469</v>
      </c>
      <c r="G95" s="346" t="s">
        <v>1098</v>
      </c>
      <c r="H95" s="349" t="s">
        <v>654</v>
      </c>
      <c r="I95" s="350">
        <v>2670000</v>
      </c>
      <c r="J95" s="349">
        <v>0</v>
      </c>
      <c r="K95" s="349" t="s">
        <v>385</v>
      </c>
      <c r="L95" s="351" t="s">
        <v>1099</v>
      </c>
      <c r="M95" s="351">
        <v>0</v>
      </c>
      <c r="N95" s="351" t="s">
        <v>1100</v>
      </c>
      <c r="O95" s="349">
        <v>20200113</v>
      </c>
      <c r="P95" s="352">
        <v>43862</v>
      </c>
      <c r="Q95" s="353">
        <v>36000000</v>
      </c>
      <c r="R95" s="349">
        <v>20200379</v>
      </c>
      <c r="S95" s="352">
        <v>43887</v>
      </c>
      <c r="T95" s="349">
        <v>2101020901</v>
      </c>
      <c r="U95" s="354">
        <v>2670000</v>
      </c>
      <c r="V95" s="341"/>
      <c r="W95" s="342">
        <v>43890</v>
      </c>
      <c r="X95" s="343" t="s">
        <v>1101</v>
      </c>
      <c r="Y95" s="344">
        <v>2670000</v>
      </c>
      <c r="Z95" s="345">
        <f t="shared" si="4"/>
        <v>0</v>
      </c>
      <c r="AA95" s="343"/>
      <c r="AB95" s="342">
        <v>43910</v>
      </c>
      <c r="AC95" s="343">
        <v>20200445</v>
      </c>
      <c r="AD95" s="344">
        <v>2376300</v>
      </c>
      <c r="AE95" s="343"/>
    </row>
    <row r="96" spans="1:102" x14ac:dyDescent="0.25">
      <c r="A96" s="332" t="s">
        <v>834</v>
      </c>
      <c r="B96" s="248" t="s">
        <v>1109</v>
      </c>
      <c r="C96" s="333">
        <v>43900</v>
      </c>
      <c r="D96" s="332">
        <v>1106771040</v>
      </c>
      <c r="E96" s="334"/>
      <c r="F96" s="335" t="s">
        <v>649</v>
      </c>
      <c r="G96" s="332" t="s">
        <v>1098</v>
      </c>
      <c r="H96" s="335" t="s">
        <v>1110</v>
      </c>
      <c r="I96" s="336">
        <v>3900000</v>
      </c>
      <c r="J96" s="335">
        <v>0</v>
      </c>
      <c r="K96" s="335" t="s">
        <v>385</v>
      </c>
      <c r="L96" s="337" t="s">
        <v>1099</v>
      </c>
      <c r="M96" s="337">
        <v>0</v>
      </c>
      <c r="N96" s="337" t="s">
        <v>1100</v>
      </c>
      <c r="O96" s="335">
        <v>20200124</v>
      </c>
      <c r="P96" s="338">
        <v>43891</v>
      </c>
      <c r="Q96" s="339">
        <v>3900000</v>
      </c>
      <c r="R96" s="335">
        <v>20200521</v>
      </c>
      <c r="S96" s="338">
        <v>43900</v>
      </c>
      <c r="T96" s="335">
        <v>21020215</v>
      </c>
      <c r="U96" s="340">
        <v>3900000</v>
      </c>
      <c r="V96" s="341"/>
      <c r="W96" s="342">
        <v>43914</v>
      </c>
      <c r="X96" s="343" t="s">
        <v>1101</v>
      </c>
      <c r="Y96" s="344">
        <v>3900000</v>
      </c>
      <c r="Z96" s="345">
        <f t="shared" si="4"/>
        <v>0</v>
      </c>
      <c r="AA96" s="343"/>
      <c r="AB96" s="342">
        <v>43945</v>
      </c>
      <c r="AC96" s="343">
        <v>20200594</v>
      </c>
      <c r="AD96" s="344">
        <v>3642600</v>
      </c>
      <c r="AE96" s="343"/>
    </row>
    <row r="97" spans="1:31" x14ac:dyDescent="0.25">
      <c r="A97" s="332" t="s">
        <v>835</v>
      </c>
      <c r="B97" s="248" t="s">
        <v>1111</v>
      </c>
      <c r="C97" s="333">
        <v>43906</v>
      </c>
      <c r="D97" s="332">
        <v>93383271</v>
      </c>
      <c r="E97" s="334"/>
      <c r="F97" s="335" t="s">
        <v>1112</v>
      </c>
      <c r="G97" s="332" t="s">
        <v>1098</v>
      </c>
      <c r="H97" s="335" t="s">
        <v>1113</v>
      </c>
      <c r="I97" s="336">
        <v>1750490</v>
      </c>
      <c r="J97" s="335">
        <v>0</v>
      </c>
      <c r="K97" s="335" t="s">
        <v>385</v>
      </c>
      <c r="L97" s="337" t="s">
        <v>1099</v>
      </c>
      <c r="M97" s="337">
        <v>0</v>
      </c>
      <c r="N97" s="337" t="s">
        <v>1100</v>
      </c>
      <c r="O97" s="335">
        <v>20200127</v>
      </c>
      <c r="P97" s="338">
        <v>43891</v>
      </c>
      <c r="Q97" s="339">
        <v>1750490</v>
      </c>
      <c r="R97" s="335">
        <v>20200537</v>
      </c>
      <c r="S97" s="338">
        <v>43906</v>
      </c>
      <c r="T97" s="335">
        <v>21020215</v>
      </c>
      <c r="U97" s="340">
        <v>1750490</v>
      </c>
      <c r="V97" s="341"/>
      <c r="W97" s="343"/>
      <c r="X97" s="343"/>
      <c r="Y97" s="344"/>
      <c r="Z97" s="345">
        <f t="shared" si="4"/>
        <v>1750490</v>
      </c>
      <c r="AA97" s="343"/>
      <c r="AB97" s="343"/>
      <c r="AC97" s="343"/>
      <c r="AD97" s="344"/>
      <c r="AE97" s="343"/>
    </row>
    <row r="98" spans="1:31" ht="18" customHeight="1" x14ac:dyDescent="0.25">
      <c r="A98" s="332" t="s">
        <v>836</v>
      </c>
      <c r="B98" s="248" t="s">
        <v>1114</v>
      </c>
      <c r="C98" s="333">
        <v>43914</v>
      </c>
      <c r="D98" s="332">
        <v>93411371</v>
      </c>
      <c r="E98" s="334"/>
      <c r="F98" s="335" t="s">
        <v>1115</v>
      </c>
      <c r="G98" s="332" t="s">
        <v>1098</v>
      </c>
      <c r="H98" s="335" t="s">
        <v>1116</v>
      </c>
      <c r="I98" s="336">
        <v>2400000</v>
      </c>
      <c r="J98" s="335">
        <v>0</v>
      </c>
      <c r="K98" s="335" t="s">
        <v>385</v>
      </c>
      <c r="L98" s="337" t="s">
        <v>1099</v>
      </c>
      <c r="M98" s="337">
        <v>0</v>
      </c>
      <c r="N98" s="337" t="s">
        <v>1100</v>
      </c>
      <c r="O98" s="335">
        <v>20200129</v>
      </c>
      <c r="P98" s="338">
        <v>43891</v>
      </c>
      <c r="Q98" s="339">
        <v>2400000</v>
      </c>
      <c r="R98" s="335">
        <v>20200580</v>
      </c>
      <c r="S98" s="338">
        <v>43914</v>
      </c>
      <c r="T98" s="335">
        <v>21020215</v>
      </c>
      <c r="U98" s="340">
        <v>2400000</v>
      </c>
      <c r="V98" s="341"/>
      <c r="W98" s="343"/>
      <c r="X98" s="343"/>
      <c r="Y98" s="344">
        <v>2100000</v>
      </c>
      <c r="Z98" s="345">
        <f t="shared" si="4"/>
        <v>300000</v>
      </c>
      <c r="AA98" s="343"/>
      <c r="AB98" s="342" t="s">
        <v>1117</v>
      </c>
      <c r="AC98" s="355" t="s">
        <v>1118</v>
      </c>
      <c r="AD98" s="344">
        <f>1200000+774000</f>
        <v>1974000</v>
      </c>
      <c r="AE98" s="343"/>
    </row>
    <row r="99" spans="1:31" x14ac:dyDescent="0.25">
      <c r="A99" s="332" t="s">
        <v>1119</v>
      </c>
      <c r="B99" s="248" t="s">
        <v>1120</v>
      </c>
      <c r="C99" s="333">
        <v>43928</v>
      </c>
      <c r="D99" s="332">
        <v>830023844</v>
      </c>
      <c r="E99" s="334"/>
      <c r="F99" s="335" t="s">
        <v>1121</v>
      </c>
      <c r="G99" s="332" t="s">
        <v>1098</v>
      </c>
      <c r="H99" s="335" t="s">
        <v>1122</v>
      </c>
      <c r="I99" s="356">
        <v>17255000</v>
      </c>
      <c r="J99" s="335">
        <v>0</v>
      </c>
      <c r="K99" s="335" t="s">
        <v>385</v>
      </c>
      <c r="L99" s="337" t="s">
        <v>1099</v>
      </c>
      <c r="M99" s="337">
        <v>0</v>
      </c>
      <c r="N99" s="337" t="s">
        <v>1100</v>
      </c>
      <c r="O99" s="335">
        <v>20200136</v>
      </c>
      <c r="P99" s="338">
        <v>43922</v>
      </c>
      <c r="Q99" s="339">
        <v>17255000</v>
      </c>
      <c r="R99" s="335">
        <v>20200737</v>
      </c>
      <c r="S99" s="338">
        <v>43928</v>
      </c>
      <c r="T99" s="335">
        <v>21020215</v>
      </c>
      <c r="U99" s="340">
        <v>17255000</v>
      </c>
      <c r="V99" s="341"/>
      <c r="W99" s="343"/>
      <c r="X99" s="343"/>
      <c r="Y99" s="344"/>
      <c r="Z99" s="345">
        <f t="shared" si="4"/>
        <v>17255000</v>
      </c>
      <c r="AA99" s="343"/>
      <c r="AB99" s="343"/>
      <c r="AC99" s="343"/>
      <c r="AD99" s="344"/>
      <c r="AE99" s="343"/>
    </row>
    <row r="100" spans="1:31" x14ac:dyDescent="0.25">
      <c r="A100" s="357"/>
      <c r="B100" s="358"/>
      <c r="C100" s="359"/>
      <c r="D100" s="357"/>
      <c r="E100" s="360"/>
      <c r="F100" s="361"/>
      <c r="G100" s="357"/>
      <c r="H100" s="361"/>
      <c r="I100" s="380">
        <f>SUM(I89:I99)</f>
        <v>57536160</v>
      </c>
      <c r="J100" s="361"/>
      <c r="K100" s="361"/>
      <c r="L100" s="363"/>
      <c r="M100" s="363"/>
      <c r="N100" s="363"/>
      <c r="O100" s="361"/>
      <c r="P100" s="364"/>
      <c r="Q100" s="365"/>
      <c r="R100" s="361"/>
      <c r="S100" s="364"/>
      <c r="T100" s="361"/>
      <c r="U100" s="366"/>
      <c r="V100" s="329"/>
      <c r="W100" s="361"/>
      <c r="X100" s="361"/>
      <c r="Y100" s="367"/>
      <c r="Z100" s="361"/>
      <c r="AA100" s="361"/>
      <c r="AB100" s="361"/>
      <c r="AC100" s="361"/>
      <c r="AD100" s="367"/>
      <c r="AE100" s="361"/>
    </row>
    <row r="101" spans="1:31" ht="21" x14ac:dyDescent="0.35">
      <c r="A101" s="357"/>
      <c r="B101" s="481" t="s">
        <v>537</v>
      </c>
      <c r="C101" s="481"/>
      <c r="D101" s="481"/>
      <c r="E101" s="360"/>
      <c r="F101" s="361"/>
      <c r="G101" s="357"/>
      <c r="H101" s="361"/>
      <c r="I101" s="362"/>
      <c r="J101" s="361"/>
      <c r="K101" s="361"/>
      <c r="L101" s="363"/>
      <c r="M101" s="363"/>
      <c r="N101" s="363"/>
      <c r="O101" s="361"/>
      <c r="P101" s="364"/>
      <c r="Q101" s="365"/>
      <c r="R101" s="361"/>
      <c r="S101" s="364"/>
      <c r="T101" s="361"/>
      <c r="U101" s="366"/>
      <c r="V101" s="329"/>
      <c r="W101" s="361"/>
      <c r="X101" s="361"/>
      <c r="Y101" s="367"/>
      <c r="Z101" s="361"/>
      <c r="AA101" s="361"/>
      <c r="AB101" s="361"/>
      <c r="AC101" s="361"/>
      <c r="AD101" s="367"/>
      <c r="AE101" s="361"/>
    </row>
    <row r="102" spans="1:31" x14ac:dyDescent="0.25">
      <c r="A102" s="357"/>
      <c r="B102" s="357"/>
      <c r="C102" s="359"/>
      <c r="D102" s="357"/>
      <c r="E102" s="360"/>
      <c r="F102" s="361"/>
      <c r="G102" s="357"/>
      <c r="H102" s="361"/>
      <c r="I102" s="362"/>
      <c r="J102" s="361"/>
      <c r="K102" s="361"/>
      <c r="L102" s="363"/>
      <c r="M102" s="363"/>
      <c r="N102" s="363"/>
      <c r="O102" s="361"/>
      <c r="P102" s="364"/>
      <c r="Q102" s="365"/>
      <c r="R102" s="361"/>
      <c r="S102" s="364"/>
      <c r="T102" s="361"/>
      <c r="U102" s="366"/>
      <c r="V102" s="329"/>
      <c r="W102" s="361"/>
      <c r="X102" s="361"/>
      <c r="Y102" s="367"/>
      <c r="Z102" s="361"/>
      <c r="AA102" s="361"/>
      <c r="AB102" s="361"/>
      <c r="AC102" s="361"/>
      <c r="AD102" s="367"/>
      <c r="AE102" s="361"/>
    </row>
    <row r="103" spans="1:31" x14ac:dyDescent="0.25">
      <c r="A103" s="1">
        <v>20200001</v>
      </c>
      <c r="B103" s="267" t="s">
        <v>1123</v>
      </c>
      <c r="C103" s="368">
        <v>43837</v>
      </c>
      <c r="D103" s="1">
        <v>900513542</v>
      </c>
      <c r="E103" s="1"/>
      <c r="F103" s="1" t="s">
        <v>550</v>
      </c>
      <c r="G103" s="1" t="s">
        <v>1124</v>
      </c>
      <c r="H103" s="1" t="s">
        <v>559</v>
      </c>
      <c r="I103" s="369">
        <v>6000000</v>
      </c>
      <c r="J103" s="1">
        <v>0</v>
      </c>
      <c r="K103" s="1" t="s">
        <v>385</v>
      </c>
      <c r="L103" s="1" t="s">
        <v>1099</v>
      </c>
      <c r="M103" s="1">
        <v>0</v>
      </c>
      <c r="N103" s="1" t="s">
        <v>1100</v>
      </c>
      <c r="O103" s="1">
        <v>20200091</v>
      </c>
      <c r="P103" s="368">
        <v>43831</v>
      </c>
      <c r="Q103" s="369">
        <v>300000000</v>
      </c>
      <c r="R103" s="1">
        <v>20200054</v>
      </c>
      <c r="S103" s="368">
        <v>43837</v>
      </c>
      <c r="T103" s="1">
        <v>2201010101</v>
      </c>
      <c r="U103" s="369">
        <v>6000000</v>
      </c>
      <c r="V103" s="370"/>
      <c r="W103" s="371">
        <v>43872</v>
      </c>
      <c r="X103" t="s">
        <v>1125</v>
      </c>
      <c r="Y103" s="372">
        <v>4000000</v>
      </c>
      <c r="Z103" s="345">
        <f t="shared" ref="Z103:Z115" si="5">U103-Y103</f>
        <v>2000000</v>
      </c>
      <c r="AD103" s="372"/>
    </row>
    <row r="104" spans="1:31" x14ac:dyDescent="0.25">
      <c r="A104" s="1">
        <v>20200002</v>
      </c>
      <c r="B104" s="267" t="s">
        <v>1126</v>
      </c>
      <c r="C104" s="368">
        <v>43844</v>
      </c>
      <c r="D104" s="1">
        <v>1106772356</v>
      </c>
      <c r="E104" s="1"/>
      <c r="F104" s="1" t="s">
        <v>655</v>
      </c>
      <c r="G104" s="1" t="s">
        <v>1124</v>
      </c>
      <c r="H104" s="1" t="s">
        <v>559</v>
      </c>
      <c r="I104" s="369">
        <v>2000000</v>
      </c>
      <c r="J104" s="1">
        <v>0</v>
      </c>
      <c r="K104" s="1" t="s">
        <v>385</v>
      </c>
      <c r="L104" s="1" t="s">
        <v>1099</v>
      </c>
      <c r="M104" s="1">
        <v>0</v>
      </c>
      <c r="N104" s="1" t="s">
        <v>1100</v>
      </c>
      <c r="O104" s="1">
        <v>20200091</v>
      </c>
      <c r="P104" s="368">
        <v>43831</v>
      </c>
      <c r="Q104" s="369">
        <v>300000000</v>
      </c>
      <c r="R104" s="1">
        <v>20200072</v>
      </c>
      <c r="S104" s="368">
        <v>43844</v>
      </c>
      <c r="T104" s="1">
        <v>2201010101</v>
      </c>
      <c r="U104" s="369">
        <v>2000000</v>
      </c>
      <c r="V104" s="370"/>
      <c r="W104" s="371">
        <v>43875</v>
      </c>
      <c r="Y104" s="372">
        <v>2000000</v>
      </c>
      <c r="Z104" s="345">
        <f t="shared" si="5"/>
        <v>0</v>
      </c>
      <c r="AD104" s="372"/>
    </row>
    <row r="105" spans="1:31" x14ac:dyDescent="0.25">
      <c r="A105" s="1">
        <v>20200003</v>
      </c>
      <c r="B105" s="267" t="s">
        <v>1127</v>
      </c>
      <c r="C105" s="368">
        <v>43871</v>
      </c>
      <c r="D105" s="1">
        <v>900513542</v>
      </c>
      <c r="E105" s="1"/>
      <c r="F105" s="1" t="s">
        <v>550</v>
      </c>
      <c r="G105" s="1" t="s">
        <v>1124</v>
      </c>
      <c r="H105" s="1" t="s">
        <v>559</v>
      </c>
      <c r="I105" s="369">
        <v>4000000</v>
      </c>
      <c r="J105" s="1">
        <v>0</v>
      </c>
      <c r="K105" s="1" t="s">
        <v>385</v>
      </c>
      <c r="L105" s="1" t="s">
        <v>1099</v>
      </c>
      <c r="M105" s="1">
        <v>0</v>
      </c>
      <c r="N105" s="1" t="s">
        <v>1100</v>
      </c>
      <c r="O105" s="1">
        <v>20200091</v>
      </c>
      <c r="P105" s="368">
        <v>43831</v>
      </c>
      <c r="Q105" s="369">
        <v>300000000</v>
      </c>
      <c r="R105" s="1">
        <v>20200342</v>
      </c>
      <c r="S105" s="368">
        <v>43871</v>
      </c>
      <c r="T105" s="1">
        <v>2201010101</v>
      </c>
      <c r="U105" s="369">
        <v>4000000</v>
      </c>
      <c r="V105" s="370"/>
      <c r="Y105" s="372"/>
      <c r="Z105" s="345">
        <f t="shared" si="5"/>
        <v>4000000</v>
      </c>
      <c r="AD105" s="372"/>
    </row>
    <row r="106" spans="1:31" x14ac:dyDescent="0.25">
      <c r="A106" s="1">
        <v>20200004</v>
      </c>
      <c r="B106" s="267" t="s">
        <v>1128</v>
      </c>
      <c r="C106" s="368">
        <v>43871</v>
      </c>
      <c r="D106" s="1">
        <v>900923685</v>
      </c>
      <c r="E106" s="1"/>
      <c r="F106" s="1" t="s">
        <v>546</v>
      </c>
      <c r="G106" s="1" t="s">
        <v>1124</v>
      </c>
      <c r="H106" s="1" t="s">
        <v>559</v>
      </c>
      <c r="I106" s="369">
        <v>1877000</v>
      </c>
      <c r="J106" s="1">
        <v>0</v>
      </c>
      <c r="K106" s="1" t="s">
        <v>385</v>
      </c>
      <c r="L106" s="1" t="s">
        <v>1099</v>
      </c>
      <c r="M106" s="1">
        <v>0</v>
      </c>
      <c r="N106" s="1" t="s">
        <v>1100</v>
      </c>
      <c r="O106" s="1">
        <v>20200091</v>
      </c>
      <c r="P106" s="368">
        <v>43831</v>
      </c>
      <c r="Q106" s="369">
        <v>300000000</v>
      </c>
      <c r="R106" s="1">
        <v>20200343</v>
      </c>
      <c r="S106" s="368">
        <v>43871</v>
      </c>
      <c r="T106" s="1">
        <v>2201010101</v>
      </c>
      <c r="U106" s="369">
        <v>1877000</v>
      </c>
      <c r="V106" s="370"/>
      <c r="W106" s="371">
        <v>43875</v>
      </c>
      <c r="X106" t="s">
        <v>1129</v>
      </c>
      <c r="Y106" s="372">
        <v>1877000</v>
      </c>
      <c r="Z106" s="345">
        <f t="shared" si="5"/>
        <v>0</v>
      </c>
      <c r="AD106" s="372"/>
    </row>
    <row r="107" spans="1:31" x14ac:dyDescent="0.25">
      <c r="A107" s="1">
        <v>20200005</v>
      </c>
      <c r="B107" s="267" t="s">
        <v>1130</v>
      </c>
      <c r="C107" s="368">
        <v>43874</v>
      </c>
      <c r="D107" s="1">
        <v>38256712</v>
      </c>
      <c r="E107" s="1"/>
      <c r="F107" s="1" t="s">
        <v>656</v>
      </c>
      <c r="G107" s="1" t="s">
        <v>1124</v>
      </c>
      <c r="H107" s="1" t="s">
        <v>657</v>
      </c>
      <c r="I107" s="369">
        <v>5027093</v>
      </c>
      <c r="J107" s="1">
        <v>0</v>
      </c>
      <c r="K107" s="1" t="s">
        <v>385</v>
      </c>
      <c r="L107" s="1" t="s">
        <v>1099</v>
      </c>
      <c r="M107" s="1">
        <v>0</v>
      </c>
      <c r="N107" s="1" t="s">
        <v>1100</v>
      </c>
      <c r="O107" s="1">
        <v>20200093</v>
      </c>
      <c r="P107" s="368">
        <v>43831</v>
      </c>
      <c r="Q107" s="369">
        <v>42000000</v>
      </c>
      <c r="R107" s="1">
        <v>20200348</v>
      </c>
      <c r="S107" s="368">
        <v>43874</v>
      </c>
      <c r="T107" s="373">
        <v>220101019803</v>
      </c>
      <c r="U107" s="369">
        <v>5027093</v>
      </c>
      <c r="V107" s="370"/>
      <c r="W107" s="371" t="s">
        <v>1131</v>
      </c>
      <c r="X107" t="s">
        <v>1132</v>
      </c>
      <c r="Y107" s="372">
        <f>3158992+650100</f>
        <v>3809092</v>
      </c>
      <c r="Z107" s="345">
        <f t="shared" si="5"/>
        <v>1218001</v>
      </c>
      <c r="AD107" s="372"/>
    </row>
    <row r="108" spans="1:31" x14ac:dyDescent="0.25">
      <c r="A108" s="1">
        <v>20200006</v>
      </c>
      <c r="B108" s="267" t="s">
        <v>1133</v>
      </c>
      <c r="C108" s="368">
        <v>43874</v>
      </c>
      <c r="D108" s="1">
        <v>14011958</v>
      </c>
      <c r="E108" s="1"/>
      <c r="F108" s="1" t="s">
        <v>658</v>
      </c>
      <c r="G108" s="1" t="s">
        <v>1124</v>
      </c>
      <c r="H108" s="1" t="s">
        <v>659</v>
      </c>
      <c r="I108" s="369">
        <v>7150000</v>
      </c>
      <c r="J108" s="1">
        <v>0</v>
      </c>
      <c r="K108" s="1" t="s">
        <v>385</v>
      </c>
      <c r="L108" s="1" t="s">
        <v>1099</v>
      </c>
      <c r="M108" s="1">
        <v>0</v>
      </c>
      <c r="N108" s="1" t="s">
        <v>1100</v>
      </c>
      <c r="O108" s="1">
        <v>20200095</v>
      </c>
      <c r="P108" s="368">
        <v>43831</v>
      </c>
      <c r="Q108" s="369">
        <v>100000000</v>
      </c>
      <c r="R108" s="1">
        <v>20200349</v>
      </c>
      <c r="S108" s="368">
        <v>43874</v>
      </c>
      <c r="T108" s="373">
        <v>220101019805</v>
      </c>
      <c r="U108" s="369">
        <v>7150000</v>
      </c>
      <c r="V108" s="370"/>
      <c r="W108" s="371" t="s">
        <v>1134</v>
      </c>
      <c r="X108" t="s">
        <v>1135</v>
      </c>
      <c r="Y108" s="372">
        <f>830500+363000+302500</f>
        <v>1496000</v>
      </c>
      <c r="Z108" s="345">
        <f t="shared" si="5"/>
        <v>5654000</v>
      </c>
      <c r="AB108" s="371">
        <v>43949</v>
      </c>
      <c r="AC108">
        <v>20200607</v>
      </c>
      <c r="AD108" s="372">
        <v>801432</v>
      </c>
    </row>
    <row r="109" spans="1:31" x14ac:dyDescent="0.25">
      <c r="A109" s="1">
        <v>20200007</v>
      </c>
      <c r="B109" s="267" t="s">
        <v>1136</v>
      </c>
      <c r="C109" s="368">
        <v>43887</v>
      </c>
      <c r="D109" s="1">
        <v>860068557</v>
      </c>
      <c r="E109" s="1"/>
      <c r="F109" s="1" t="s">
        <v>594</v>
      </c>
      <c r="G109" s="1" t="s">
        <v>1124</v>
      </c>
      <c r="H109" s="1" t="s">
        <v>660</v>
      </c>
      <c r="I109" s="369">
        <v>4448220</v>
      </c>
      <c r="J109" s="1">
        <v>0</v>
      </c>
      <c r="K109" s="1" t="s">
        <v>385</v>
      </c>
      <c r="L109" s="1" t="s">
        <v>1099</v>
      </c>
      <c r="M109" s="1">
        <v>0</v>
      </c>
      <c r="N109" s="1" t="s">
        <v>1100</v>
      </c>
      <c r="O109" s="1">
        <v>20200099</v>
      </c>
      <c r="P109" s="368">
        <v>43831</v>
      </c>
      <c r="Q109" s="369">
        <v>300000000</v>
      </c>
      <c r="R109" s="1">
        <v>20200374</v>
      </c>
      <c r="S109" s="368">
        <v>43887</v>
      </c>
      <c r="T109" s="373">
        <v>2201010703</v>
      </c>
      <c r="U109" s="369">
        <v>4448220</v>
      </c>
      <c r="V109" s="370"/>
      <c r="W109" s="371" t="s">
        <v>1137</v>
      </c>
      <c r="X109" t="s">
        <v>1138</v>
      </c>
      <c r="Y109" s="372">
        <v>4448220</v>
      </c>
      <c r="Z109" s="345">
        <f t="shared" si="5"/>
        <v>0</v>
      </c>
      <c r="AD109" s="372"/>
    </row>
    <row r="110" spans="1:31" x14ac:dyDescent="0.25">
      <c r="A110" s="1">
        <v>20200008</v>
      </c>
      <c r="B110" s="267" t="s">
        <v>1139</v>
      </c>
      <c r="C110" s="368">
        <v>43887</v>
      </c>
      <c r="D110" s="1">
        <v>93406518</v>
      </c>
      <c r="E110" s="1"/>
      <c r="F110" s="1" t="s">
        <v>592</v>
      </c>
      <c r="G110" s="1" t="s">
        <v>1124</v>
      </c>
      <c r="H110" s="1" t="s">
        <v>661</v>
      </c>
      <c r="I110" s="369">
        <v>10151974</v>
      </c>
      <c r="J110" s="1">
        <v>0</v>
      </c>
      <c r="K110" s="1" t="s">
        <v>385</v>
      </c>
      <c r="L110" s="1" t="s">
        <v>1099</v>
      </c>
      <c r="M110" s="1">
        <v>0</v>
      </c>
      <c r="N110" s="1" t="s">
        <v>1100</v>
      </c>
      <c r="O110" s="1">
        <v>20200099</v>
      </c>
      <c r="P110" s="368">
        <v>43831</v>
      </c>
      <c r="Q110" s="369">
        <v>300000000</v>
      </c>
      <c r="R110" s="1">
        <v>20200375</v>
      </c>
      <c r="S110" s="368">
        <v>43887</v>
      </c>
      <c r="T110" s="373">
        <v>2201010703</v>
      </c>
      <c r="U110" s="369">
        <v>10151974</v>
      </c>
      <c r="V110" s="370"/>
      <c r="W110" s="371">
        <v>43889</v>
      </c>
      <c r="X110" t="s">
        <v>1140</v>
      </c>
      <c r="Y110" s="372">
        <v>10151974</v>
      </c>
      <c r="Z110" s="345">
        <f t="shared" si="5"/>
        <v>0</v>
      </c>
      <c r="AB110" s="371">
        <v>43945</v>
      </c>
      <c r="AC110">
        <v>20200601</v>
      </c>
      <c r="AD110" s="372">
        <v>9715903</v>
      </c>
    </row>
    <row r="111" spans="1:31" x14ac:dyDescent="0.25">
      <c r="A111" s="374">
        <v>20200009</v>
      </c>
      <c r="B111" s="267" t="s">
        <v>1141</v>
      </c>
      <c r="C111" s="375">
        <v>43888</v>
      </c>
      <c r="D111" s="374">
        <v>65744490</v>
      </c>
      <c r="E111" s="374"/>
      <c r="F111" s="374" t="s">
        <v>570</v>
      </c>
      <c r="G111" s="374" t="s">
        <v>1124</v>
      </c>
      <c r="H111" s="374" t="s">
        <v>662</v>
      </c>
      <c r="I111" s="376">
        <v>5005997</v>
      </c>
      <c r="J111" s="374">
        <v>0</v>
      </c>
      <c r="K111" s="374" t="s">
        <v>385</v>
      </c>
      <c r="L111" s="374" t="s">
        <v>1099</v>
      </c>
      <c r="M111" s="374">
        <v>0</v>
      </c>
      <c r="N111" s="374" t="s">
        <v>1100</v>
      </c>
      <c r="O111" s="374">
        <v>20200071</v>
      </c>
      <c r="P111" s="375">
        <v>43831</v>
      </c>
      <c r="Q111" s="376">
        <v>20318257</v>
      </c>
      <c r="R111" s="374">
        <v>20200381</v>
      </c>
      <c r="S111" s="375">
        <v>43888</v>
      </c>
      <c r="T111" s="377">
        <v>2102010105</v>
      </c>
      <c r="U111" s="376">
        <v>5005997</v>
      </c>
      <c r="V111" s="370"/>
      <c r="W111" s="371" t="s">
        <v>1142</v>
      </c>
      <c r="X111" t="s">
        <v>1143</v>
      </c>
      <c r="Y111" s="372">
        <f>1580082+2003841+1422074</f>
        <v>5005997</v>
      </c>
      <c r="Z111" s="345">
        <f t="shared" si="5"/>
        <v>0</v>
      </c>
      <c r="AB111" s="371">
        <v>43945</v>
      </c>
      <c r="AC111">
        <v>20200596</v>
      </c>
      <c r="AD111" s="372">
        <v>1358140</v>
      </c>
    </row>
    <row r="112" spans="1:31" x14ac:dyDescent="0.25">
      <c r="A112" s="374">
        <v>20200010</v>
      </c>
      <c r="B112" s="267" t="s">
        <v>1144</v>
      </c>
      <c r="C112" s="375">
        <v>43889</v>
      </c>
      <c r="D112" s="374">
        <v>79910283</v>
      </c>
      <c r="E112" s="374"/>
      <c r="F112" s="374" t="s">
        <v>663</v>
      </c>
      <c r="G112" s="374" t="s">
        <v>1124</v>
      </c>
      <c r="H112" s="374" t="s">
        <v>1145</v>
      </c>
      <c r="I112" s="376">
        <v>20111000</v>
      </c>
      <c r="J112" s="374">
        <v>0</v>
      </c>
      <c r="K112" s="374" t="s">
        <v>385</v>
      </c>
      <c r="L112" s="374" t="s">
        <v>1099</v>
      </c>
      <c r="M112" s="374">
        <v>0</v>
      </c>
      <c r="N112" s="374" t="s">
        <v>1100</v>
      </c>
      <c r="O112" s="374">
        <v>20200098</v>
      </c>
      <c r="P112" s="375">
        <v>43831</v>
      </c>
      <c r="Q112" s="376">
        <v>300000000</v>
      </c>
      <c r="R112" s="374">
        <v>20200383</v>
      </c>
      <c r="S112" s="375">
        <v>43889</v>
      </c>
      <c r="T112" s="377">
        <v>2201010701</v>
      </c>
      <c r="U112" s="376">
        <v>20111000</v>
      </c>
      <c r="V112" s="370"/>
      <c r="Y112" s="372"/>
      <c r="Z112" s="345">
        <f t="shared" si="5"/>
        <v>20111000</v>
      </c>
      <c r="AD112" s="372"/>
    </row>
    <row r="113" spans="1:30" x14ac:dyDescent="0.25">
      <c r="A113" s="1">
        <v>20200011</v>
      </c>
      <c r="B113" s="248" t="s">
        <v>1146</v>
      </c>
      <c r="C113" s="368">
        <v>43900</v>
      </c>
      <c r="D113" s="1">
        <v>900414542</v>
      </c>
      <c r="E113" s="1"/>
      <c r="F113" s="1" t="s">
        <v>1147</v>
      </c>
      <c r="G113" s="1" t="s">
        <v>1124</v>
      </c>
      <c r="H113" s="1" t="s">
        <v>1148</v>
      </c>
      <c r="I113" s="378">
        <v>1782620</v>
      </c>
      <c r="J113" s="1">
        <v>0</v>
      </c>
      <c r="K113" s="1" t="s">
        <v>385</v>
      </c>
      <c r="L113" s="1" t="s">
        <v>1099</v>
      </c>
      <c r="M113" s="1">
        <v>0</v>
      </c>
      <c r="N113" s="1" t="s">
        <v>1100</v>
      </c>
      <c r="O113" s="1">
        <v>20200098</v>
      </c>
      <c r="P113" s="368">
        <v>43831</v>
      </c>
      <c r="Q113" s="378">
        <v>300000000</v>
      </c>
      <c r="R113" s="1">
        <v>20200522</v>
      </c>
      <c r="S113" s="368">
        <v>43900</v>
      </c>
      <c r="T113" s="1">
        <v>2201010701</v>
      </c>
      <c r="U113" s="378">
        <v>1782620</v>
      </c>
      <c r="V113" s="370"/>
      <c r="W113" s="371">
        <v>43903</v>
      </c>
      <c r="X113" t="s">
        <v>1149</v>
      </c>
      <c r="Y113" s="372">
        <v>1782620</v>
      </c>
      <c r="Z113" s="345">
        <f t="shared" si="5"/>
        <v>0</v>
      </c>
      <c r="AD113" s="372"/>
    </row>
    <row r="114" spans="1:30" x14ac:dyDescent="0.25">
      <c r="A114" s="1">
        <v>20200012</v>
      </c>
      <c r="B114" s="267" t="s">
        <v>1150</v>
      </c>
      <c r="C114" s="368">
        <v>43898</v>
      </c>
      <c r="D114" s="1">
        <v>900414542</v>
      </c>
      <c r="E114" s="1"/>
      <c r="F114" s="1" t="s">
        <v>1147</v>
      </c>
      <c r="G114" s="1" t="s">
        <v>1124</v>
      </c>
      <c r="H114" s="1" t="s">
        <v>1148</v>
      </c>
      <c r="I114" s="378">
        <v>12733000</v>
      </c>
      <c r="J114" s="1">
        <v>0</v>
      </c>
      <c r="K114" s="1" t="s">
        <v>385</v>
      </c>
      <c r="L114" s="1" t="s">
        <v>1099</v>
      </c>
      <c r="M114" s="1">
        <v>0</v>
      </c>
      <c r="N114" s="1" t="s">
        <v>1100</v>
      </c>
      <c r="O114" s="1">
        <v>20200098</v>
      </c>
      <c r="P114" s="368">
        <v>43831</v>
      </c>
      <c r="Q114" s="378">
        <v>300000000</v>
      </c>
      <c r="R114" s="1">
        <v>20200569</v>
      </c>
      <c r="S114" s="368">
        <v>43908</v>
      </c>
      <c r="T114" s="1">
        <v>2201010701</v>
      </c>
      <c r="U114" s="378">
        <v>12733000</v>
      </c>
      <c r="V114" s="370"/>
      <c r="W114" s="371">
        <v>43915</v>
      </c>
      <c r="X114" t="s">
        <v>1151</v>
      </c>
      <c r="Y114" s="372">
        <v>12733000</v>
      </c>
      <c r="Z114" s="345">
        <f t="shared" si="5"/>
        <v>0</v>
      </c>
      <c r="AD114" s="372"/>
    </row>
    <row r="115" spans="1:30" x14ac:dyDescent="0.25">
      <c r="A115" s="1">
        <v>20200013</v>
      </c>
      <c r="B115" s="267" t="s">
        <v>1152</v>
      </c>
      <c r="C115" s="368">
        <v>43914</v>
      </c>
      <c r="D115" s="1">
        <v>93406518</v>
      </c>
      <c r="E115" s="1"/>
      <c r="F115" s="1" t="s">
        <v>786</v>
      </c>
      <c r="G115" s="1" t="s">
        <v>1124</v>
      </c>
      <c r="H115" s="1" t="s">
        <v>1153</v>
      </c>
      <c r="I115" s="378">
        <v>2832200</v>
      </c>
      <c r="J115" s="1">
        <v>0</v>
      </c>
      <c r="K115" s="1" t="s">
        <v>385</v>
      </c>
      <c r="L115" s="1" t="s">
        <v>1099</v>
      </c>
      <c r="M115" s="1">
        <v>0</v>
      </c>
      <c r="N115" s="1" t="s">
        <v>1100</v>
      </c>
      <c r="O115" s="1">
        <v>20200074</v>
      </c>
      <c r="P115" s="368">
        <v>43831</v>
      </c>
      <c r="Q115" s="378">
        <v>50000000</v>
      </c>
      <c r="R115" s="1">
        <v>20200573</v>
      </c>
      <c r="S115" s="368">
        <v>43914</v>
      </c>
      <c r="T115" s="1">
        <v>21020103</v>
      </c>
      <c r="U115" s="378">
        <v>2832200</v>
      </c>
      <c r="V115" s="370"/>
      <c r="W115" s="371">
        <v>43934</v>
      </c>
      <c r="X115" t="s">
        <v>1154</v>
      </c>
      <c r="Y115" s="372">
        <v>2832200</v>
      </c>
      <c r="Z115" s="345">
        <f t="shared" si="5"/>
        <v>0</v>
      </c>
      <c r="AB115" s="371">
        <v>43945</v>
      </c>
      <c r="AC115">
        <v>20200601</v>
      </c>
      <c r="AD115" s="372">
        <v>2704870</v>
      </c>
    </row>
    <row r="116" spans="1:30" x14ac:dyDescent="0.25">
      <c r="I116" s="379">
        <f>SUM(I103:I115)</f>
        <v>83119104</v>
      </c>
      <c r="V116" s="370"/>
      <c r="Y116" s="372"/>
      <c r="AD116" s="372"/>
    </row>
    <row r="117" spans="1:30" x14ac:dyDescent="0.25">
      <c r="V117" s="370"/>
      <c r="Y117" s="372"/>
      <c r="AD117" s="372"/>
    </row>
    <row r="118" spans="1:30" x14ac:dyDescent="0.25">
      <c r="V118" s="370"/>
      <c r="Y118" s="372"/>
      <c r="AD118" s="372"/>
    </row>
    <row r="119" spans="1:30" x14ac:dyDescent="0.25">
      <c r="V119" s="370"/>
      <c r="Y119" s="372"/>
      <c r="AD119" s="372"/>
    </row>
    <row r="120" spans="1:30" x14ac:dyDescent="0.25">
      <c r="C120" s="471" t="s">
        <v>828</v>
      </c>
      <c r="D120" s="471"/>
      <c r="E120" s="471"/>
      <c r="F120" s="471"/>
      <c r="G120" s="471"/>
      <c r="H120" s="471"/>
      <c r="V120" s="370"/>
      <c r="Y120" s="372"/>
      <c r="AD120" s="372"/>
    </row>
    <row r="121" spans="1:30" ht="30" x14ac:dyDescent="0.25">
      <c r="C121" s="10" t="s">
        <v>758</v>
      </c>
      <c r="D121" s="11" t="s">
        <v>759</v>
      </c>
      <c r="E121" s="11" t="s">
        <v>760</v>
      </c>
      <c r="F121" s="11" t="s">
        <v>761</v>
      </c>
      <c r="G121" s="12" t="s">
        <v>762</v>
      </c>
      <c r="H121" s="11" t="s">
        <v>764</v>
      </c>
      <c r="V121" s="370"/>
      <c r="Y121" s="372"/>
      <c r="AD121" s="372"/>
    </row>
    <row r="122" spans="1:30" ht="90" x14ac:dyDescent="0.25">
      <c r="C122" s="8" t="s">
        <v>765</v>
      </c>
      <c r="D122" s="9">
        <v>61</v>
      </c>
      <c r="E122" s="9">
        <v>0</v>
      </c>
      <c r="F122" s="9">
        <v>0</v>
      </c>
      <c r="G122" s="9">
        <v>61</v>
      </c>
      <c r="H122" s="383">
        <f>+G85-H124</f>
        <v>4623757361</v>
      </c>
      <c r="V122" s="370"/>
      <c r="Y122" s="372"/>
      <c r="AD122" s="372"/>
    </row>
    <row r="123" spans="1:30" ht="105" x14ac:dyDescent="0.25">
      <c r="C123" s="8" t="s">
        <v>766</v>
      </c>
      <c r="D123" s="9">
        <v>24</v>
      </c>
      <c r="E123" s="9">
        <v>0</v>
      </c>
      <c r="F123" s="9">
        <v>14</v>
      </c>
      <c r="G123" s="9">
        <v>10</v>
      </c>
      <c r="H123" s="382">
        <f>+I100+I116</f>
        <v>140655264</v>
      </c>
      <c r="V123" s="370"/>
      <c r="Y123" s="372"/>
      <c r="AD123" s="372"/>
    </row>
    <row r="124" spans="1:30" ht="105" x14ac:dyDescent="0.25">
      <c r="C124" s="8" t="s">
        <v>829</v>
      </c>
      <c r="D124" s="9">
        <v>16</v>
      </c>
      <c r="E124" s="9">
        <v>0</v>
      </c>
      <c r="F124" s="9">
        <v>0</v>
      </c>
      <c r="G124" s="9">
        <v>16</v>
      </c>
      <c r="H124" s="382">
        <f>+G43+G44+G45+G46+G47+G49+G52+G53+G58+G60+G61+G63+G64+G65+G68+G72</f>
        <v>1657114824</v>
      </c>
    </row>
    <row r="125" spans="1:30" x14ac:dyDescent="0.25">
      <c r="C125" s="1" t="s">
        <v>763</v>
      </c>
      <c r="D125" s="9">
        <f>SUM(D122:D124)</f>
        <v>101</v>
      </c>
      <c r="E125" s="9">
        <f>SUM(E122:E124)</f>
        <v>0</v>
      </c>
      <c r="F125" s="9">
        <f>SUM(F122:F124)</f>
        <v>14</v>
      </c>
      <c r="G125" s="9">
        <f>SUM(G122:G124)</f>
        <v>87</v>
      </c>
      <c r="H125" s="13">
        <f>SUM(H122:H124)</f>
        <v>6421527449</v>
      </c>
    </row>
  </sheetData>
  <mergeCells count="389">
    <mergeCell ref="G6:G7"/>
    <mergeCell ref="H6:H7"/>
    <mergeCell ref="I6:I7"/>
    <mergeCell ref="J6:J7"/>
    <mergeCell ref="K6:K7"/>
    <mergeCell ref="L6:L7"/>
    <mergeCell ref="A6:A7"/>
    <mergeCell ref="B6:B7"/>
    <mergeCell ref="C6:C7"/>
    <mergeCell ref="D6:D7"/>
    <mergeCell ref="E6:E7"/>
    <mergeCell ref="F6:F7"/>
    <mergeCell ref="AT6:AT7"/>
    <mergeCell ref="AU6:AU7"/>
    <mergeCell ref="AV6:AV7"/>
    <mergeCell ref="AW6:AW7"/>
    <mergeCell ref="BD6:BD7"/>
    <mergeCell ref="BE6:BE7"/>
    <mergeCell ref="M6:M7"/>
    <mergeCell ref="N6:N7"/>
    <mergeCell ref="O6:O7"/>
    <mergeCell ref="P6:P7"/>
    <mergeCell ref="Z6:AA7"/>
    <mergeCell ref="AS6:AS7"/>
    <mergeCell ref="BL6:BL7"/>
    <mergeCell ref="BM6:BM7"/>
    <mergeCell ref="BN6:BN7"/>
    <mergeCell ref="BO6:BO7"/>
    <mergeCell ref="BP6:BP7"/>
    <mergeCell ref="BQ6:BQ7"/>
    <mergeCell ref="BF6:BF7"/>
    <mergeCell ref="BG6:BG7"/>
    <mergeCell ref="BH6:BH7"/>
    <mergeCell ref="BI6:BI7"/>
    <mergeCell ref="BJ6:BJ7"/>
    <mergeCell ref="BK6:BK7"/>
    <mergeCell ref="BZ6:BZ7"/>
    <mergeCell ref="CA6:CA7"/>
    <mergeCell ref="CB6:CB7"/>
    <mergeCell ref="CC6:CC7"/>
    <mergeCell ref="BR6:BR7"/>
    <mergeCell ref="BS6:BS7"/>
    <mergeCell ref="BT6:BT7"/>
    <mergeCell ref="BU6:BU7"/>
    <mergeCell ref="BV6:BV7"/>
    <mergeCell ref="BW6:BW7"/>
    <mergeCell ref="CP6:CP7"/>
    <mergeCell ref="CQ6:CQ7"/>
    <mergeCell ref="CR6:CX7"/>
    <mergeCell ref="A9:A10"/>
    <mergeCell ref="B9:B10"/>
    <mergeCell ref="C9:C10"/>
    <mergeCell ref="D9:D10"/>
    <mergeCell ref="E9:E10"/>
    <mergeCell ref="F9:F10"/>
    <mergeCell ref="G9:G10"/>
    <mergeCell ref="CJ6:CJ7"/>
    <mergeCell ref="CK6:CK7"/>
    <mergeCell ref="CL6:CL7"/>
    <mergeCell ref="CM6:CM7"/>
    <mergeCell ref="CN6:CN7"/>
    <mergeCell ref="CO6:CO7"/>
    <mergeCell ref="CD6:CD7"/>
    <mergeCell ref="CE6:CE7"/>
    <mergeCell ref="CF6:CF7"/>
    <mergeCell ref="CG6:CG7"/>
    <mergeCell ref="CH6:CH7"/>
    <mergeCell ref="CI6:CI7"/>
    <mergeCell ref="BX6:BX7"/>
    <mergeCell ref="BY6:BY7"/>
    <mergeCell ref="N9:N10"/>
    <mergeCell ref="O9:O10"/>
    <mergeCell ref="P9:P10"/>
    <mergeCell ref="X9:X10"/>
    <mergeCell ref="Y9:Y10"/>
    <mergeCell ref="Z9:AA10"/>
    <mergeCell ref="H9:H10"/>
    <mergeCell ref="I9:I10"/>
    <mergeCell ref="J9:J10"/>
    <mergeCell ref="K9:K10"/>
    <mergeCell ref="L9:L10"/>
    <mergeCell ref="M9:M10"/>
    <mergeCell ref="AH9:AH10"/>
    <mergeCell ref="AI9:AI10"/>
    <mergeCell ref="AJ9:AJ10"/>
    <mergeCell ref="AK9:AK10"/>
    <mergeCell ref="AL9:AL10"/>
    <mergeCell ref="AM9:AM10"/>
    <mergeCell ref="AB9:AB10"/>
    <mergeCell ref="AC9:AC10"/>
    <mergeCell ref="AD9:AD10"/>
    <mergeCell ref="AE9:AE10"/>
    <mergeCell ref="AF9:AF10"/>
    <mergeCell ref="AG9:AG10"/>
    <mergeCell ref="AT9:AT10"/>
    <mergeCell ref="AU9:AU10"/>
    <mergeCell ref="AV9:AV10"/>
    <mergeCell ref="AW9:AW10"/>
    <mergeCell ref="AX9:AX10"/>
    <mergeCell ref="AY9:AY10"/>
    <mergeCell ref="AN9:AN10"/>
    <mergeCell ref="AO9:AO10"/>
    <mergeCell ref="AP9:AP10"/>
    <mergeCell ref="AQ9:AQ10"/>
    <mergeCell ref="AR9:AR10"/>
    <mergeCell ref="AS9:AS10"/>
    <mergeCell ref="BH9:BH10"/>
    <mergeCell ref="BI9:BI10"/>
    <mergeCell ref="BJ9:BJ10"/>
    <mergeCell ref="BK9:BK10"/>
    <mergeCell ref="AZ9:AZ10"/>
    <mergeCell ref="BA9:BA10"/>
    <mergeCell ref="BB9:BB10"/>
    <mergeCell ref="BC9:BC10"/>
    <mergeCell ref="BD9:BD10"/>
    <mergeCell ref="BE9:BE10"/>
    <mergeCell ref="A13:A14"/>
    <mergeCell ref="B13:B14"/>
    <mergeCell ref="C13:C14"/>
    <mergeCell ref="D13:D14"/>
    <mergeCell ref="E13:E14"/>
    <mergeCell ref="F13:F14"/>
    <mergeCell ref="G13:G14"/>
    <mergeCell ref="CJ9:CJ10"/>
    <mergeCell ref="CK9:CK10"/>
    <mergeCell ref="CD9:CD10"/>
    <mergeCell ref="CE9:CE10"/>
    <mergeCell ref="CF9:CF10"/>
    <mergeCell ref="CG9:CG10"/>
    <mergeCell ref="CH9:CH10"/>
    <mergeCell ref="CI9:CI10"/>
    <mergeCell ref="BX9:BX10"/>
    <mergeCell ref="BY9:BY10"/>
    <mergeCell ref="BZ9:BZ10"/>
    <mergeCell ref="CA9:CA10"/>
    <mergeCell ref="CB9:CB10"/>
    <mergeCell ref="CC9:CC10"/>
    <mergeCell ref="BR9:BR10"/>
    <mergeCell ref="BS9:BS10"/>
    <mergeCell ref="BT9:BT10"/>
    <mergeCell ref="H13:H14"/>
    <mergeCell ref="I13:I14"/>
    <mergeCell ref="J13:J14"/>
    <mergeCell ref="K13:K14"/>
    <mergeCell ref="L13:L14"/>
    <mergeCell ref="M13:M14"/>
    <mergeCell ref="CP9:CP10"/>
    <mergeCell ref="CQ9:CQ10"/>
    <mergeCell ref="CR9:CX10"/>
    <mergeCell ref="CL9:CL10"/>
    <mergeCell ref="CM9:CM10"/>
    <mergeCell ref="CN9:CN10"/>
    <mergeCell ref="CO9:CO10"/>
    <mergeCell ref="BU9:BU10"/>
    <mergeCell ref="BV9:BV10"/>
    <mergeCell ref="BW9:BW10"/>
    <mergeCell ref="BL9:BL10"/>
    <mergeCell ref="BM9:BM10"/>
    <mergeCell ref="BN9:BN10"/>
    <mergeCell ref="BO9:BO10"/>
    <mergeCell ref="BP9:BP10"/>
    <mergeCell ref="BQ9:BQ10"/>
    <mergeCell ref="BF9:BF10"/>
    <mergeCell ref="BG9:BG10"/>
    <mergeCell ref="X13:X14"/>
    <mergeCell ref="Y13:Y14"/>
    <mergeCell ref="Z13:Z14"/>
    <mergeCell ref="AA13:AA14"/>
    <mergeCell ref="AB13:AB14"/>
    <mergeCell ref="AC13:AC14"/>
    <mergeCell ref="N13:N14"/>
    <mergeCell ref="O13:O14"/>
    <mergeCell ref="P13:P14"/>
    <mergeCell ref="Q13:Q14"/>
    <mergeCell ref="R13:R14"/>
    <mergeCell ref="S13:S14"/>
    <mergeCell ref="AJ13:AJ14"/>
    <mergeCell ref="AK13:AK14"/>
    <mergeCell ref="AL13:AL14"/>
    <mergeCell ref="AM13:AM14"/>
    <mergeCell ref="AN13:AN14"/>
    <mergeCell ref="AO13:AO14"/>
    <mergeCell ref="AD13:AD14"/>
    <mergeCell ref="AE13:AE14"/>
    <mergeCell ref="AF13:AF14"/>
    <mergeCell ref="AG13:AG14"/>
    <mergeCell ref="AH13:AH14"/>
    <mergeCell ref="AI13:AI14"/>
    <mergeCell ref="AV13:AV14"/>
    <mergeCell ref="AW13:AW14"/>
    <mergeCell ref="AX13:AX14"/>
    <mergeCell ref="AY13:AY14"/>
    <mergeCell ref="AZ13:AZ14"/>
    <mergeCell ref="BA13:BA14"/>
    <mergeCell ref="AP13:AP14"/>
    <mergeCell ref="AQ13:AQ14"/>
    <mergeCell ref="AR13:AR14"/>
    <mergeCell ref="AS13:AS14"/>
    <mergeCell ref="AT13:AT14"/>
    <mergeCell ref="AU13:AU14"/>
    <mergeCell ref="BH13:BH14"/>
    <mergeCell ref="BI13:BI14"/>
    <mergeCell ref="BJ13:BJ14"/>
    <mergeCell ref="BK13:BK14"/>
    <mergeCell ref="BL13:BL14"/>
    <mergeCell ref="BM13:BM14"/>
    <mergeCell ref="BB13:BB14"/>
    <mergeCell ref="BC13:BC14"/>
    <mergeCell ref="BD13:BD14"/>
    <mergeCell ref="BE13:BE14"/>
    <mergeCell ref="BF13:BF14"/>
    <mergeCell ref="BG13:BG14"/>
    <mergeCell ref="BT13:BT14"/>
    <mergeCell ref="BU13:BU14"/>
    <mergeCell ref="BV13:BV14"/>
    <mergeCell ref="BW13:BW14"/>
    <mergeCell ref="BX13:BX14"/>
    <mergeCell ref="BY13:BY14"/>
    <mergeCell ref="BN13:BN14"/>
    <mergeCell ref="BO13:BO14"/>
    <mergeCell ref="BP13:BP14"/>
    <mergeCell ref="BQ13:BQ14"/>
    <mergeCell ref="BR13:BR14"/>
    <mergeCell ref="BS13:BS14"/>
    <mergeCell ref="CH13:CH14"/>
    <mergeCell ref="CI13:CI14"/>
    <mergeCell ref="CJ13:CJ14"/>
    <mergeCell ref="CK13:CK14"/>
    <mergeCell ref="BZ13:BZ14"/>
    <mergeCell ref="CA13:CA14"/>
    <mergeCell ref="CB13:CB14"/>
    <mergeCell ref="CC13:CC14"/>
    <mergeCell ref="CD13:CD14"/>
    <mergeCell ref="CE13:CE14"/>
    <mergeCell ref="Q61:Q62"/>
    <mergeCell ref="R61:R62"/>
    <mergeCell ref="S61:S62"/>
    <mergeCell ref="T61:T62"/>
    <mergeCell ref="U61:U62"/>
    <mergeCell ref="V61:V62"/>
    <mergeCell ref="CR13:CX14"/>
    <mergeCell ref="A61:A62"/>
    <mergeCell ref="B61:B62"/>
    <mergeCell ref="C61:C62"/>
    <mergeCell ref="D61:D62"/>
    <mergeCell ref="E61:E62"/>
    <mergeCell ref="F61:F62"/>
    <mergeCell ref="G61:G62"/>
    <mergeCell ref="H61:H62"/>
    <mergeCell ref="I61:I62"/>
    <mergeCell ref="CL13:CL14"/>
    <mergeCell ref="CM13:CM14"/>
    <mergeCell ref="CN13:CN14"/>
    <mergeCell ref="CO13:CO14"/>
    <mergeCell ref="CP13:CP14"/>
    <mergeCell ref="CQ13:CQ14"/>
    <mergeCell ref="CF13:CF14"/>
    <mergeCell ref="CG13:CG14"/>
    <mergeCell ref="AC61:AC62"/>
    <mergeCell ref="AD61:AD62"/>
    <mergeCell ref="AE61:AE62"/>
    <mergeCell ref="AF61:AF62"/>
    <mergeCell ref="AG61:AG62"/>
    <mergeCell ref="AH61:AH62"/>
    <mergeCell ref="W61:W62"/>
    <mergeCell ref="X61:X62"/>
    <mergeCell ref="Y61:Y62"/>
    <mergeCell ref="Z61:Z62"/>
    <mergeCell ref="AA61:AA62"/>
    <mergeCell ref="AB61:AB62"/>
    <mergeCell ref="AO61:AO62"/>
    <mergeCell ref="AP61:AP62"/>
    <mergeCell ref="AQ61:AQ62"/>
    <mergeCell ref="AR61:AR62"/>
    <mergeCell ref="AS61:AS62"/>
    <mergeCell ref="AT61:AT62"/>
    <mergeCell ref="AI61:AI62"/>
    <mergeCell ref="AJ61:AJ62"/>
    <mergeCell ref="AK61:AK62"/>
    <mergeCell ref="AL61:AL62"/>
    <mergeCell ref="AM61:AM62"/>
    <mergeCell ref="AN61:AN62"/>
    <mergeCell ref="BA61:BA62"/>
    <mergeCell ref="BB61:BB62"/>
    <mergeCell ref="BC61:BC62"/>
    <mergeCell ref="BD61:BD62"/>
    <mergeCell ref="BE61:BE62"/>
    <mergeCell ref="CR61:CX62"/>
    <mergeCell ref="AU61:AU62"/>
    <mergeCell ref="AV61:AV62"/>
    <mergeCell ref="AW61:AW62"/>
    <mergeCell ref="AX61:AX62"/>
    <mergeCell ref="AY61:AY62"/>
    <mergeCell ref="AZ61:AZ62"/>
    <mergeCell ref="G68:G69"/>
    <mergeCell ref="H68:H69"/>
    <mergeCell ref="I68:I69"/>
    <mergeCell ref="J68:J69"/>
    <mergeCell ref="K68:K69"/>
    <mergeCell ref="L68:L69"/>
    <mergeCell ref="A68:A69"/>
    <mergeCell ref="B68:B69"/>
    <mergeCell ref="C68:C69"/>
    <mergeCell ref="D68:D69"/>
    <mergeCell ref="E68:E69"/>
    <mergeCell ref="F68:F69"/>
    <mergeCell ref="V68:V69"/>
    <mergeCell ref="W68:W69"/>
    <mergeCell ref="X68:X69"/>
    <mergeCell ref="Y68:Y69"/>
    <mergeCell ref="Z68:Z69"/>
    <mergeCell ref="M68:M69"/>
    <mergeCell ref="N68:N69"/>
    <mergeCell ref="Q68:Q69"/>
    <mergeCell ref="R68:R69"/>
    <mergeCell ref="S68:S69"/>
    <mergeCell ref="T68:T69"/>
    <mergeCell ref="A83:A84"/>
    <mergeCell ref="B83:B84"/>
    <mergeCell ref="C83:C84"/>
    <mergeCell ref="D83:D84"/>
    <mergeCell ref="E83:E84"/>
    <mergeCell ref="F83:F84"/>
    <mergeCell ref="G83:G84"/>
    <mergeCell ref="H83:H84"/>
    <mergeCell ref="AY68:AY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C83:AC84"/>
    <mergeCell ref="I83:I84"/>
    <mergeCell ref="J83:J84"/>
    <mergeCell ref="K83:K84"/>
    <mergeCell ref="L83:L84"/>
    <mergeCell ref="M83:M84"/>
    <mergeCell ref="N83:N84"/>
    <mergeCell ref="BE68:BE69"/>
    <mergeCell ref="CR68:CX69"/>
    <mergeCell ref="AZ68:AZ69"/>
    <mergeCell ref="BA68:BA69"/>
    <mergeCell ref="BB68:BB69"/>
    <mergeCell ref="BC68:BC69"/>
    <mergeCell ref="BD68:BD69"/>
    <mergeCell ref="AJ68:AJ69"/>
    <mergeCell ref="AK68:AK69"/>
    <mergeCell ref="AL68:AL69"/>
    <mergeCell ref="AA68:AA69"/>
    <mergeCell ref="AB68:AB69"/>
    <mergeCell ref="AC68:AC69"/>
    <mergeCell ref="AD68:AD69"/>
    <mergeCell ref="AE68:AE69"/>
    <mergeCell ref="AF68:AF69"/>
    <mergeCell ref="U68:U69"/>
    <mergeCell ref="C120:H120"/>
    <mergeCell ref="BE83:BE84"/>
    <mergeCell ref="BF83:BF84"/>
    <mergeCell ref="BG83:BG84"/>
    <mergeCell ref="CP83:CP84"/>
    <mergeCell ref="CR83:CX84"/>
    <mergeCell ref="B101:D101"/>
    <mergeCell ref="AY83:AY84"/>
    <mergeCell ref="AZ83:AZ84"/>
    <mergeCell ref="BA83:BA84"/>
    <mergeCell ref="BB83:BB84"/>
    <mergeCell ref="BC83:BC84"/>
    <mergeCell ref="BD83:BD84"/>
    <mergeCell ref="AD83:AD84"/>
    <mergeCell ref="AT83:AT84"/>
    <mergeCell ref="AU83:AU84"/>
    <mergeCell ref="AV83:AV84"/>
    <mergeCell ref="AW83:AW84"/>
    <mergeCell ref="AX83:AX84"/>
    <mergeCell ref="O83:O84"/>
    <mergeCell ref="P83:P84"/>
    <mergeCell ref="Z83:Z84"/>
    <mergeCell ref="AA83:AA84"/>
    <mergeCell ref="AB83:AB84"/>
  </mergeCells>
  <hyperlinks>
    <hyperlink ref="CR75" r:id="rId1" xr:uid="{5968DC04-1BAB-4E59-8637-AD1E858A1B50}"/>
    <hyperlink ref="CR2" r:id="rId2" xr:uid="{3614840C-B229-4140-AA70-C50A9707E7D3}"/>
    <hyperlink ref="CR3" r:id="rId3" xr:uid="{B918FD2C-6BF3-4F14-A08E-7B9360DA89BA}"/>
    <hyperlink ref="CR4" r:id="rId4" xr:uid="{AB5564A4-2A3B-43DC-A197-4CFA34AD6A1A}"/>
    <hyperlink ref="CR74" r:id="rId5" xr:uid="{DA703A0C-C58C-4338-BBF3-95C104B750DD}"/>
    <hyperlink ref="CR73" r:id="rId6" xr:uid="{513302CE-03F0-444D-B8DD-CF4D3A24C1AA}"/>
    <hyperlink ref="CR72" r:id="rId7" xr:uid="{B7F25EA9-3670-4533-AC61-7F90BAF832B1}"/>
    <hyperlink ref="CR56" r:id="rId8" xr:uid="{E6584818-B559-4BC5-8DA4-349840A28531}"/>
    <hyperlink ref="CR71" r:id="rId9" xr:uid="{EADFE642-2242-4806-AE3D-16DE7FC92D9E}"/>
    <hyperlink ref="CR82" r:id="rId10" xr:uid="{95F001FE-9925-480D-922F-F3BA50E6A303}"/>
    <hyperlink ref="CR81" r:id="rId11" xr:uid="{2E6ED526-2E67-4E30-8006-BC1143B227E5}"/>
    <hyperlink ref="CR63" r:id="rId12" xr:uid="{05DF301A-EE34-4479-A0A3-E31EE101432D}"/>
    <hyperlink ref="CR83" r:id="rId13" xr:uid="{5581F3D2-F667-4450-BB06-3B1E5A528956}"/>
    <hyperlink ref="CR80" r:id="rId14" xr:uid="{F9541F05-02DD-4B50-B4F6-07B9CC666586}"/>
    <hyperlink ref="CR79" r:id="rId15" xr:uid="{5B138845-8B26-43EE-B626-47C7A89C76EE}"/>
    <hyperlink ref="CR78" r:id="rId16" xr:uid="{996A41CC-2242-4E48-9959-C54EE719D797}"/>
    <hyperlink ref="CR77" r:id="rId17" xr:uid="{F1E7376E-6246-4B22-BFAA-EEF0397527E5}"/>
    <hyperlink ref="CR76" r:id="rId18" xr:uid="{1A7C60A9-45BD-476E-B676-263BC7BF0BA0}"/>
    <hyperlink ref="CR70" r:id="rId19" xr:uid="{F12F856C-90D6-44A7-82C1-2AF85CE449B1}"/>
    <hyperlink ref="CR68" r:id="rId20" xr:uid="{CDE92008-35BA-4982-AD5D-0B323A453813}"/>
    <hyperlink ref="CR67" r:id="rId21" xr:uid="{CCDD2CC4-F0D7-4846-9FB3-2FBA1E41E4D9}"/>
    <hyperlink ref="CR66" r:id="rId22" xr:uid="{22C716BC-2265-4EF4-8850-8546AA1AD1FD}"/>
    <hyperlink ref="CR65" r:id="rId23" xr:uid="{E5E440A9-57DB-4FB9-BC46-327F6B5337C1}"/>
    <hyperlink ref="CR64" r:id="rId24" xr:uid="{04D2C8CC-ED29-4A7B-B2E9-88E230D4AE46}"/>
    <hyperlink ref="CR59" r:id="rId25" xr:uid="{6404FAA9-33D5-463B-BAAD-09C0D21037A3}"/>
    <hyperlink ref="CR61" r:id="rId26" xr:uid="{5EC71B19-47E6-4E3B-BC04-8D906482F0D4}"/>
    <hyperlink ref="CR60" r:id="rId27" xr:uid="{6BF34585-9B1C-4FF5-848E-14BE47CB5C01}"/>
    <hyperlink ref="CR58" r:id="rId28" xr:uid="{D27105D5-571D-4A0E-9131-C1992BA97AA3}"/>
    <hyperlink ref="CR57" r:id="rId29" xr:uid="{C03A6E14-1DD2-410B-A80C-D79BD0F15809}"/>
    <hyperlink ref="CR55" r:id="rId30" xr:uid="{AAE901AB-1EDC-4226-9840-43F4CF6C8B66}"/>
    <hyperlink ref="CR54" r:id="rId31" xr:uid="{9A2675EE-5338-4488-8C36-5403A3BD6A37}"/>
    <hyperlink ref="CR53" r:id="rId32" xr:uid="{4EAA98EA-6660-4DB2-A346-0414B3C7B3DA}"/>
    <hyperlink ref="CR52" r:id="rId33" xr:uid="{0B3B4E78-8EBC-410B-8C89-C29F4316588E}"/>
    <hyperlink ref="CR51" r:id="rId34" xr:uid="{1CD8362B-66A4-4969-9A9F-1B6993A5259F}"/>
    <hyperlink ref="CR41" r:id="rId35" xr:uid="{02603CD1-5CA7-4153-ADC8-EABFB75F860B}"/>
    <hyperlink ref="CR49" r:id="rId36" xr:uid="{9ED5D807-DB96-4B81-A6D6-3A983767768A}"/>
    <hyperlink ref="CR50" r:id="rId37" xr:uid="{84DF46E3-A52F-4157-BC47-C1F06648CC3E}"/>
    <hyperlink ref="CR48" r:id="rId38" xr:uid="{FFA80DCD-619E-44D6-9C4E-386948052E56}"/>
    <hyperlink ref="CR47" r:id="rId39" xr:uid="{6AADD0EF-04A3-4A22-98E6-715A116A6C2E}"/>
    <hyperlink ref="CR46" r:id="rId40" xr:uid="{D2AC770F-AEB3-4220-80C9-CA964924E114}"/>
    <hyperlink ref="CR45" r:id="rId41" xr:uid="{4082DA5B-778B-48B8-AD8D-F3998C5BD70C}"/>
    <hyperlink ref="CR44" r:id="rId42" xr:uid="{DCE7171F-63E1-4E05-A39F-22045326A121}"/>
    <hyperlink ref="CR43" r:id="rId43" xr:uid="{65263688-BE11-4B58-AABD-A980DC6B83AF}"/>
    <hyperlink ref="CR42" r:id="rId44" xr:uid="{FB786E50-88AA-4F2C-91D9-EC24F5199E7B}"/>
    <hyperlink ref="CR39" r:id="rId45" xr:uid="{A480AC83-697A-4F05-8048-60F0AE9EB4C3}"/>
    <hyperlink ref="CR40" r:id="rId46" xr:uid="{23DDFE1C-1A27-4032-8B59-C1B1CBE42A22}"/>
    <hyperlink ref="CR38" r:id="rId47" xr:uid="{2F05FA46-EEE9-4F32-90C4-07AC839CFE92}"/>
    <hyperlink ref="CR37" r:id="rId48" xr:uid="{6136A3A8-CB0B-4061-B8D7-3D79B1A3C261}"/>
    <hyperlink ref="CR36" r:id="rId49" xr:uid="{0004E0E5-E676-4268-8594-52951D484800}"/>
    <hyperlink ref="CR35" r:id="rId50" xr:uid="{379AFCF4-D95B-415F-B32C-75BF272724B0}"/>
    <hyperlink ref="CR34" r:id="rId51" xr:uid="{D100A7FA-E656-4A62-8DF2-A35315ECA7AB}"/>
    <hyperlink ref="CR33" r:id="rId52" xr:uid="{9B091251-DFAC-4AFE-81BE-F4301610FAE0}"/>
    <hyperlink ref="CR32" r:id="rId53" xr:uid="{4D63276D-1B7F-4933-8739-08A3DBAB1A07}"/>
    <hyperlink ref="CR31" r:id="rId54" xr:uid="{AECEC353-7850-4B62-958E-C6D5F43C127E}"/>
    <hyperlink ref="CR30" r:id="rId55" xr:uid="{B1ACCCB2-25FA-4418-A9DC-E059B30DF81D}"/>
    <hyperlink ref="CR29" r:id="rId56" xr:uid="{D6A572FD-5926-4FB5-845E-2D5AF709E1A2}"/>
    <hyperlink ref="CR28" r:id="rId57" xr:uid="{E57B28ED-A117-4731-A7DE-FB02C94A078F}"/>
    <hyperlink ref="CR27" r:id="rId58" xr:uid="{720CBA80-417E-4417-B0C6-DDECBEE33296}"/>
    <hyperlink ref="CR26" r:id="rId59" xr:uid="{1D13D4E8-2C25-4EED-AD01-5D1F1959DD13}"/>
    <hyperlink ref="CR25" r:id="rId60" xr:uid="{E860BC06-2481-49E1-9840-FE4987E636E9}"/>
    <hyperlink ref="CR24" r:id="rId61" xr:uid="{C3E9D306-70E2-4F67-BB43-91CF85D204B5}"/>
    <hyperlink ref="CR23" r:id="rId62" xr:uid="{95D4E597-D8EC-4F77-9B24-BC2A6D641508}"/>
    <hyperlink ref="CR22" r:id="rId63" xr:uid="{FA8B7803-A4D0-468D-A5EA-F6714578D377}"/>
    <hyperlink ref="CR21" r:id="rId64" xr:uid="{C7C8A1F9-B910-48B7-BC24-C7B389B06818}"/>
    <hyperlink ref="CR20" r:id="rId65" xr:uid="{F1F93FFF-2C38-4972-93E9-072E5E1F8FC0}"/>
    <hyperlink ref="CR19" r:id="rId66" xr:uid="{7995A55A-917D-4CC2-B43F-60622D5CED62}"/>
    <hyperlink ref="CR5" r:id="rId67" xr:uid="{10A300BD-93E7-45AB-A977-4B6F8B061F34}"/>
    <hyperlink ref="CR6" r:id="rId68" xr:uid="{C7F698B8-9528-4A61-9C21-7C4661FFBBBD}"/>
    <hyperlink ref="CR8" r:id="rId69" xr:uid="{1E3C5202-9D27-40AD-8DC6-0BE9527C4B1C}"/>
    <hyperlink ref="CR9" r:id="rId70" xr:uid="{3B0EA4DE-113E-4129-90D2-22629E3A33AC}"/>
    <hyperlink ref="CR11" r:id="rId71" xr:uid="{88F10C0E-0537-4D23-9A53-75DD91C6DDF6}"/>
    <hyperlink ref="CR12" r:id="rId72" xr:uid="{E64D7578-17BA-44DF-89BD-92C7669E89E9}"/>
    <hyperlink ref="CR13" r:id="rId73" xr:uid="{4F4BBC17-5733-4504-B0F9-D31E0083FBBF}"/>
    <hyperlink ref="CR15" r:id="rId74" xr:uid="{4010DF8F-111D-4A06-B77C-F62EA3D6FFE9}"/>
    <hyperlink ref="CR16" r:id="rId75" xr:uid="{6B96D0C3-35F5-4665-A0E0-A0DF36FBCB6A}"/>
    <hyperlink ref="CR17" r:id="rId76" xr:uid="{67A5662B-AD6B-43D1-843D-871468629A53}"/>
    <hyperlink ref="CR18" r:id="rId77" xr:uid="{4A66088E-BC4D-4BA5-9A44-2AD9847B7737}"/>
    <hyperlink ref="B103" r:id="rId78" xr:uid="{46301607-4445-4A65-92F7-A23FCD9C5B52}"/>
    <hyperlink ref="B104" r:id="rId79" xr:uid="{E0262C72-2FBD-4C07-AFBE-CAA6C00C199D}"/>
    <hyperlink ref="B105" r:id="rId80" xr:uid="{C1056EA2-551A-4E5E-B649-797FD492C914}"/>
    <hyperlink ref="B106" r:id="rId81" xr:uid="{EF13F651-2222-44C3-BACD-652E0F3346EB}"/>
    <hyperlink ref="B107" r:id="rId82" xr:uid="{BA8434BD-E329-4D19-B2EE-7C01CA9551E8}"/>
    <hyperlink ref="B108" r:id="rId83" xr:uid="{8B2352F1-893B-4932-B7A9-6224CB38B3F6}"/>
    <hyperlink ref="B109" r:id="rId84" xr:uid="{EFBAF203-7E2D-4D2A-90D8-70EBB81EA857}"/>
    <hyperlink ref="B110" r:id="rId85" xr:uid="{9C9F6547-E970-4AA9-B1FC-B633F0387F78}"/>
    <hyperlink ref="B111" r:id="rId86" xr:uid="{91AE51FD-9EDA-4ACB-8EAA-7DDD846CF0DE}"/>
    <hyperlink ref="B89" r:id="rId87" xr:uid="{E3B5CE5A-5C71-4EE1-BE48-21972BD38F61}"/>
    <hyperlink ref="B90" r:id="rId88" xr:uid="{13DA8FFB-7589-4BD5-952A-4AD458B4FC6A}"/>
    <hyperlink ref="B91" r:id="rId89" xr:uid="{F7D072E3-9AB8-432B-80B6-BC2D5711A5AF}"/>
    <hyperlink ref="B92" r:id="rId90" xr:uid="{ACBEFCCE-BD9A-4A52-8E96-F67BDB75A1AB}"/>
    <hyperlink ref="B93" r:id="rId91" xr:uid="{E2F7B067-8A08-448A-AC09-3EAB83EDA825}"/>
    <hyperlink ref="B94" r:id="rId92" xr:uid="{DDEEB586-0958-417C-A692-567C0EBC2164}"/>
    <hyperlink ref="B95" r:id="rId93" xr:uid="{E82BB338-F874-4AA9-ABF1-46A716916245}"/>
    <hyperlink ref="B112" r:id="rId94" xr:uid="{459995F0-FFA4-436B-90F6-445C707895FB}"/>
    <hyperlink ref="B113" r:id="rId95" xr:uid="{7D4244AD-291A-48D8-96ED-E2C4E96D6CEF}"/>
    <hyperlink ref="B114" r:id="rId96" xr:uid="{A56D8C84-AD46-4E6A-A609-BB756296FB9F}"/>
    <hyperlink ref="B115" r:id="rId97" xr:uid="{0107CEA8-82F6-434B-A95A-D47789CFB504}"/>
    <hyperlink ref="B96" r:id="rId98" xr:uid="{4BDD89D2-234D-4E1C-80BA-F38FF54B0C80}"/>
    <hyperlink ref="B97" r:id="rId99" xr:uid="{6B51FAE1-E295-4217-9EB2-09B13164CF5F}"/>
    <hyperlink ref="B98" r:id="rId100" xr:uid="{4BE96F0F-9120-4472-B3CA-E59415FDE1D4}"/>
    <hyperlink ref="B99" r:id="rId101" xr:uid="{F077708E-75D1-43C8-BFA1-9AC78A04A218}"/>
  </hyperlinks>
  <pageMargins left="0.7" right="0.7" top="0.75" bottom="0.75" header="0.3" footer="0.3"/>
  <legacyDrawing r:id="rId1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5F69-A43A-4679-BEE4-2C97604DFA45}">
  <dimension ref="A3:F17"/>
  <sheetViews>
    <sheetView topLeftCell="A13" workbookViewId="0">
      <selection activeCell="F15" sqref="F15"/>
    </sheetView>
  </sheetViews>
  <sheetFormatPr baseColWidth="10" defaultRowHeight="15" x14ac:dyDescent="0.25"/>
  <cols>
    <col min="2" max="2" width="14" customWidth="1"/>
    <col min="3" max="3" width="12.7109375" customWidth="1"/>
    <col min="5" max="5" width="14.42578125" customWidth="1"/>
    <col min="6" max="6" width="19.85546875" customWidth="1"/>
    <col min="10" max="15" width="11.42578125" customWidth="1"/>
  </cols>
  <sheetData>
    <row r="3" spans="1:6" x14ac:dyDescent="0.25">
      <c r="A3" s="387" t="s">
        <v>827</v>
      </c>
      <c r="B3" s="387"/>
      <c r="C3" s="387"/>
      <c r="D3" s="387"/>
      <c r="E3" s="387"/>
      <c r="F3" s="387"/>
    </row>
    <row r="4" spans="1:6" ht="39" x14ac:dyDescent="0.25">
      <c r="A4" s="187" t="s">
        <v>758</v>
      </c>
      <c r="B4" s="188" t="s">
        <v>759</v>
      </c>
      <c r="C4" s="188" t="s">
        <v>760</v>
      </c>
      <c r="D4" s="188" t="s">
        <v>761</v>
      </c>
      <c r="E4" s="189" t="s">
        <v>762</v>
      </c>
      <c r="F4" s="188" t="s">
        <v>764</v>
      </c>
    </row>
    <row r="5" spans="1:6" ht="45.75" x14ac:dyDescent="0.25">
      <c r="A5" s="185" t="s">
        <v>765</v>
      </c>
      <c r="B5" s="190">
        <v>280</v>
      </c>
      <c r="C5" s="190">
        <v>4</v>
      </c>
      <c r="D5" s="190">
        <v>280</v>
      </c>
      <c r="E5" s="190">
        <v>0</v>
      </c>
      <c r="F5" s="191">
        <v>6818010564</v>
      </c>
    </row>
    <row r="6" spans="1:6" ht="57" x14ac:dyDescent="0.25">
      <c r="A6" s="185" t="s">
        <v>766</v>
      </c>
      <c r="B6" s="190">
        <v>209</v>
      </c>
      <c r="C6" s="190">
        <v>14</v>
      </c>
      <c r="D6" s="190">
        <v>209</v>
      </c>
      <c r="E6" s="190">
        <v>0</v>
      </c>
      <c r="F6" s="192">
        <v>986815435</v>
      </c>
    </row>
    <row r="7" spans="1:6" ht="79.5" x14ac:dyDescent="0.25">
      <c r="A7" s="185" t="s">
        <v>829</v>
      </c>
      <c r="B7" s="190">
        <v>38</v>
      </c>
      <c r="C7" s="190">
        <v>0</v>
      </c>
      <c r="D7" s="190">
        <v>38</v>
      </c>
      <c r="E7" s="190">
        <v>0</v>
      </c>
      <c r="F7" s="193">
        <v>2808858715</v>
      </c>
    </row>
    <row r="8" spans="1:6" x14ac:dyDescent="0.25">
      <c r="A8" s="186" t="s">
        <v>763</v>
      </c>
      <c r="B8" s="190">
        <f>SUM(B5:B7)</f>
        <v>527</v>
      </c>
      <c r="C8" s="190">
        <f>SUM(C5:C7)</f>
        <v>18</v>
      </c>
      <c r="D8" s="190">
        <f>SUM(D5:D7)</f>
        <v>527</v>
      </c>
      <c r="E8" s="190">
        <f>SUM(E5:E7)</f>
        <v>0</v>
      </c>
      <c r="F8" s="194">
        <f>SUM(F5:F7)</f>
        <v>10613684714</v>
      </c>
    </row>
    <row r="12" spans="1:6" x14ac:dyDescent="0.25">
      <c r="A12" s="471" t="s">
        <v>828</v>
      </c>
      <c r="B12" s="471"/>
      <c r="C12" s="471"/>
      <c r="D12" s="471"/>
      <c r="E12" s="471"/>
      <c r="F12" s="471"/>
    </row>
    <row r="13" spans="1:6" ht="30" x14ac:dyDescent="0.25">
      <c r="A13" s="10" t="s">
        <v>758</v>
      </c>
      <c r="B13" s="11" t="s">
        <v>759</v>
      </c>
      <c r="C13" s="11" t="s">
        <v>760</v>
      </c>
      <c r="D13" s="11" t="s">
        <v>761</v>
      </c>
      <c r="E13" s="12" t="s">
        <v>762</v>
      </c>
      <c r="F13" s="11" t="s">
        <v>764</v>
      </c>
    </row>
    <row r="14" spans="1:6" ht="90" x14ac:dyDescent="0.25">
      <c r="A14" s="8" t="s">
        <v>765</v>
      </c>
      <c r="B14" s="9">
        <v>61</v>
      </c>
      <c r="C14" s="9">
        <v>0</v>
      </c>
      <c r="D14" s="9">
        <v>0</v>
      </c>
      <c r="E14" s="9">
        <v>61</v>
      </c>
      <c r="F14" s="193">
        <v>4623757361</v>
      </c>
    </row>
    <row r="15" spans="1:6" ht="105" x14ac:dyDescent="0.25">
      <c r="A15" s="8" t="s">
        <v>766</v>
      </c>
      <c r="B15" s="9">
        <v>24</v>
      </c>
      <c r="C15" s="9">
        <v>0</v>
      </c>
      <c r="D15" s="9">
        <v>14</v>
      </c>
      <c r="E15" s="9">
        <v>10</v>
      </c>
      <c r="F15" s="193">
        <v>140655264</v>
      </c>
    </row>
    <row r="16" spans="1:6" ht="105" x14ac:dyDescent="0.25">
      <c r="A16" s="8" t="s">
        <v>829</v>
      </c>
      <c r="B16" s="9">
        <v>16</v>
      </c>
      <c r="C16" s="9">
        <v>0</v>
      </c>
      <c r="D16" s="9">
        <v>0</v>
      </c>
      <c r="E16" s="9">
        <v>16</v>
      </c>
      <c r="F16" s="193">
        <v>1657114824</v>
      </c>
    </row>
    <row r="17" spans="1:6" x14ac:dyDescent="0.25">
      <c r="A17" s="1" t="s">
        <v>763</v>
      </c>
      <c r="B17" s="9">
        <f>SUM(B14:B16)</f>
        <v>101</v>
      </c>
      <c r="C17" s="9">
        <f>SUM(C14:C16)</f>
        <v>0</v>
      </c>
      <c r="D17" s="9">
        <f>SUM(D14:D16)</f>
        <v>14</v>
      </c>
      <c r="E17" s="9">
        <f>SUM(E14:E16)</f>
        <v>87</v>
      </c>
      <c r="F17" s="13">
        <f>SUM(F14:F16)</f>
        <v>6421527449</v>
      </c>
    </row>
  </sheetData>
  <mergeCells count="2">
    <mergeCell ref="A3:F3"/>
    <mergeCell ref="A12:F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AÑO 2019</vt:lpstr>
      <vt:lpstr>AÑO 2020</vt:lpstr>
      <vt:lpstr>CUADROS RESUMEN 2019-2020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CONTRATACION3 CONT. CONTRATACION3</dc:creator>
  <cp:lastModifiedBy>Contratacion2 CONTR. Contratacion2</cp:lastModifiedBy>
  <dcterms:created xsi:type="dcterms:W3CDTF">2015-06-05T18:19:34Z</dcterms:created>
  <dcterms:modified xsi:type="dcterms:W3CDTF">2020-06-16T22:28:45Z</dcterms:modified>
</cp:coreProperties>
</file>